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ΕΠΙΔΟΤΗΣΗ ΕΝΟΙΚΙΟΥ" sheetId="1" r:id="rId1"/>
  </sheets>
  <definedNames>
    <definedName name="_xlnm._FilterDatabase" localSheetId="0" hidden="1">'ΕΠΙΔΟΤΗΣΗ ΕΝΟΙΚΙΟΥ'!$A$3:$AJ$51</definedName>
    <definedName name="_xlnm.Print_Area" localSheetId="0">'ΕΠΙΔΟΤΗΣΗ ΕΝΟΙΚΙΟΥ'!$B$1:$AI$51</definedName>
    <definedName name="_xlnm.Print_Titles" localSheetId="0">'ΕΠΙΔΟΤΗΣΗ ΕΝΟΙΚΙΟΥ'!$3:$3</definedName>
  </definedNames>
  <calcPr fullCalcOnLoad="1"/>
</workbook>
</file>

<file path=xl/sharedStrings.xml><?xml version="1.0" encoding="utf-8"?>
<sst xmlns="http://schemas.openxmlformats.org/spreadsheetml/2006/main" count="250" uniqueCount="166">
  <si>
    <t>Α/Α</t>
  </si>
  <si>
    <t>ΤΜΗΜΑ</t>
  </si>
  <si>
    <t>ΒΕΒΑΙΩΣΗ ΕΠΙΔΟΤΗΣΗΣ ΑΝΕΡΓΙΑΣ ΑΠΌ ΤΟΝ ΟΑΕΔ</t>
  </si>
  <si>
    <t>ΠΙΣΤΟΠΟΙΗΤΙΚΟ ΟΙΚΟΓΕΝΕΙΑΚΗΣ ΚΑΤΑΣΤΑΣΗΣ</t>
  </si>
  <si>
    <t>ΤΡΙΤΕΚΝΟΙ</t>
  </si>
  <si>
    <t>ΒΕΒΑΙΩΣΗ ΣΠΟΥΔΩΝ</t>
  </si>
  <si>
    <t>ΕΞΑΜΗΝΟ</t>
  </si>
  <si>
    <t>ΑΡ. ΠΡΩΤ. ΑΙΤΗΣΗΣ/ΗΜΕΡΟΜΗΝΙΑ</t>
  </si>
  <si>
    <t>ΟΝΟΜΑΤΕΠΩΝΥΜΟ/ΟΝ.ΠΑΤΡΟΣ</t>
  </si>
  <si>
    <t>Γ</t>
  </si>
  <si>
    <t>ΑΔΕΛΦΟΣ/Η ΦΟΙΤΗΤΗΣ/ΤΡΙΑ (0 υπότροφο) ή ΣΤΡΑΤΙΩΤΗΣ, =&gt; ΒΕΒΑΙΩΣΗ ΤΜΗΜΑΤΟΣ Ή ΒΕΒ. ΌΤΙ ΥΠΗΡΕΤΕΙ ΤΗΝ ΣΤΡΑΤ.ΘΗΤΕΙΑ</t>
  </si>
  <si>
    <t>Προσωπικό Εισόδημα</t>
  </si>
  <si>
    <t>Οικογενειακό κατά κεφαλή εισόδημα</t>
  </si>
  <si>
    <t>Τελικό κατακεφαλή εισόδημα</t>
  </si>
  <si>
    <t>Ορφανός από 1 γονέα</t>
  </si>
  <si>
    <r>
      <t xml:space="preserve">ΥΠ. ΔΗΛΩΣΗ ΓΙΑ ΤΟΝ ΤΟΠΟ ΜΟΝΙΜΗΣ ΚΑΤΟΙΚΙΑΣ ΤΩΝ ΓΟΝΕΩΝ ή ΒΕΒΑΙΩΣΗ ΑΠΌ ΔΗΜΟ </t>
    </r>
    <r>
      <rPr>
        <sz val="8"/>
        <rFont val="Arial"/>
        <family val="2"/>
      </rPr>
      <t>(1 Αν κατοικεί σε &gt;50χλμ, αλλιώς 0)</t>
    </r>
    <r>
      <rPr>
        <b/>
        <sz val="8"/>
        <rFont val="Arial"/>
        <family val="2"/>
      </rPr>
      <t xml:space="preserve"> </t>
    </r>
  </si>
  <si>
    <t>ΤΕΚΜΑΡΤΟ ΕΙΣΟΔΗΜΑ</t>
  </si>
  <si>
    <t xml:space="preserve">ΣΥΝΟΛΙΚΟ ΕΙΣΟΔΗΜΑ </t>
  </si>
  <si>
    <t>Α.Μ.</t>
  </si>
  <si>
    <r>
      <t xml:space="preserve">Αρ. Μελών οικογένειας </t>
    </r>
    <r>
      <rPr>
        <sz val="8"/>
        <rFont val="Arial"/>
        <family val="2"/>
      </rPr>
      <t>(Ζώντες γονείς + προστατευόμενα τέκνα)</t>
    </r>
  </si>
  <si>
    <t>ΦΩΤΟΤΥΠΙΑ ΑΣΤΥΝΟΜΙΚΗΣ ΤΑΥΤΟΤΗΤΑΣ ΕΠΙΚΥΡΩΜΕΝΗ ή ΠΙΣΤΟΠΟΙΗΤΙΚΟ ΓΕΝΝΗΣΗΣ ΑΠΟ ΤΟΝ ΟΙΚΕΙΟ ΔΗΜΟ</t>
  </si>
  <si>
    <t>ΠΟΛΥΤΕΚΝΟΙ (ΠΙΣΤΟΠΟΙΗΤΙΚΟ ΠΟΛΥΤΕΚΝΙΑΣ ΑΠΟ ΤΗΝ ΑΝΩΤΑΤΗ ΣΥΝΟΜΟΣΠΟΝΔΙΑ ΠΟΛΥΤΕΚΝΩΝ)</t>
  </si>
  <si>
    <t>Εισοδήματα</t>
  </si>
  <si>
    <t>Τόπος Μόνιμης Κατοικίας</t>
  </si>
  <si>
    <t xml:space="preserve">Διδακτικές μονάδες </t>
  </si>
  <si>
    <t>ΕΚΚΑΘΑΡΙΣΤΙΚΟ ΣΗΜΕΙΩΜΑ ΤΟΥ ΤΡΕΧΟΝΤΟΣ ΕΤΟΥΣ ή Ε1 ΣΕ ΠΕΡΙΠΤΩΣΗ ΠΟΥ ΔΕΝ ΥΠΑΡΧΕΙ ΤΟ ΕΚΚΑΘ. ΓΙΑ ΤΟ ΟΙΚ.ΕΙΣΟΔΗΜΑ ΤΩΝ ΓΟΝΙΩΝ &amp; ΤΟ ΑΝΤΙΣΤΟΙΧΟ ΕΚΚ.ΣΗΜ. ΕΦΟΣΟΝ ΥΠΟΒΑΛΛΟΥΝ ΟΙ ΙΔΙΟΙ ΦΟΡ.ΔΗΛΩΣΗ</t>
  </si>
  <si>
    <t>ΠΤ</t>
  </si>
  <si>
    <t>1ο εξαμην</t>
  </si>
  <si>
    <t>ΛΕΥΚΑΔΑ</t>
  </si>
  <si>
    <t>ΡΕΝΙΕΡΗΣ ΝΙΚΟΛΑΟΣ του ΣΤΑΥΡΟΥ</t>
  </si>
  <si>
    <t>18ΦΜΑ/7.1.19</t>
  </si>
  <si>
    <t>ΠΕΙΡΑΙΑΣ</t>
  </si>
  <si>
    <t>ΚΑΡΑΓΕΩΡΓΟΣ ΠΑΝΑΓΙΩΤΗΣ του ΑΠΟΣΤΟΛΟΥ</t>
  </si>
  <si>
    <t>ΜΣ</t>
  </si>
  <si>
    <t>17ΦΜΑ/4.1.19</t>
  </si>
  <si>
    <t>ΑΓΡΙΝΙΟ</t>
  </si>
  <si>
    <t>ΙΩΑΝΝΙΝΑ</t>
  </si>
  <si>
    <t>ΓΙΑΝΝΟΥΛΗΣ ΡΩΜΥΛΟΣ του ΠΑΝΑΓΙΩΤΗ</t>
  </si>
  <si>
    <t>10ΦΜΑ/3.1.19</t>
  </si>
  <si>
    <t>ΑΘΗΝΑ</t>
  </si>
  <si>
    <t>ΓΕΩΡΓΟΠΟΥΛΟΥ ΑΓΓΕΛΙΚΗ του ΔΗΜΗΤΡΙΟΥ</t>
  </si>
  <si>
    <t>21ΦΜΑ/7.1.19</t>
  </si>
  <si>
    <t>ΤΡΙΠΟΛΗ</t>
  </si>
  <si>
    <t>ΠΑΝΔΗ ΑΙΚΑΤΕΡΙΝΗ του ΧΡΙΣΤΟΔΟΥΛΟΥ</t>
  </si>
  <si>
    <t>35ΦΜΑ/8.1.19</t>
  </si>
  <si>
    <t>ΚΕΡΚΥΡΑ</t>
  </si>
  <si>
    <t>ΠΑΠΑΚΩΣΤΑΣ ΙΩΑΝΝΗΣ του ΑΠΟΣΤΟΛΟΥ</t>
  </si>
  <si>
    <t>69ΦΜΑ/27.12.18</t>
  </si>
  <si>
    <t>ΚΑΡΑΧΑΛΙΟΣ ΝΙΚΟΛΑΟΣ του ΜΙΧΑΗΛ</t>
  </si>
  <si>
    <t>74ΦΜΑ/28.12.18</t>
  </si>
  <si>
    <t>ΚΙΒΕΡΙ ΑΡΓΟΛΙΔΑΣ</t>
  </si>
  <si>
    <t>ΤΖΙΟΥΒΑΚΑ ΙΩΑΝΝΑ του ΝΙΚΟΛΑΟΥ</t>
  </si>
  <si>
    <t>25ΦΜΑ/7.1.19</t>
  </si>
  <si>
    <t>ΒΟΛΟΣ</t>
  </si>
  <si>
    <t>ΤΖΙΚΑΣ ΚΩΝ/ΝΟΣ του ΠΑΝΤΕΛΕΗΜΩΝ</t>
  </si>
  <si>
    <t>26ΦΜΑ/7.1.19</t>
  </si>
  <si>
    <t>ΠΕΡΙΣΤΕΡΙ ΑΤΤΙΚΗΣ</t>
  </si>
  <si>
    <t>ΑΝΔΡΙΚΟΠΟΥΛΟΥ ΒΑΣΙΛΙΚΗ του ΣΤΥΛΙΑΝΟΥ</t>
  </si>
  <si>
    <t>28ΦΜΑ/7.1.19</t>
  </si>
  <si>
    <t>ΠΑΤΡΑ</t>
  </si>
  <si>
    <t>ΜΕΝΕΛΑΟΥ ΕΛΕΝΗ</t>
  </si>
  <si>
    <t>32ΦΜΑ/12.12.18</t>
  </si>
  <si>
    <t>ΛΕΜΕΣΟΣ ΚΥΠΡΟΣ</t>
  </si>
  <si>
    <t>ΠΕΤΜΕΖΑΣ ΔΗΜΗΤΡΙΟΣ του ΓΕΩΡΓΙΟΥ</t>
  </si>
  <si>
    <t>33ΦΜΑ/13.12.18</t>
  </si>
  <si>
    <t>ΤΥΡΝΑΒΟΣ ΛΑΡΙΣΗΣ</t>
  </si>
  <si>
    <t>ΚΟΣΚΙΝΑΣ ΕΥΑΓΓΕΛΟΣ του ΙΩΑΝΝΗ</t>
  </si>
  <si>
    <t>36ΦΜΑ/14.12.18</t>
  </si>
  <si>
    <t>ΑΝΑΤΟΛΗ ΙΩΑΝΝΙΝΩΝ</t>
  </si>
  <si>
    <t>ΤΣΟΥΚΙΑΣ ΠΑΝΑΓΙΩΤΗΣ του ΧΑΡΑΛΑΜΠΟΥ</t>
  </si>
  <si>
    <t>38ΦΜΑ/14.12.18</t>
  </si>
  <si>
    <t>ΑΡΤΕΜΙΣ ΑΤΤΙΚΗΣ</t>
  </si>
  <si>
    <t>ΚΙΛΚΙΣ</t>
  </si>
  <si>
    <t>ΑΘΑΝΑΣΟΠΟΥΛΟΣ ΧΡΗΣΤΟΣ του ΔΗΜΗΤΡΙΟΥ</t>
  </si>
  <si>
    <t>44ΦΜΑ/18.12.18</t>
  </si>
  <si>
    <t>ΣΙΑΜΑΛΕΚΑ ΕΛΕΝΗ του ΗΛΙΑ</t>
  </si>
  <si>
    <t>ΚΑΡΑΜΟΥΚΗ ΑΝΝΑ του ΓΕΩΡΓΙΟΥ</t>
  </si>
  <si>
    <t>41ΦΜΑ/10.1.19</t>
  </si>
  <si>
    <t>ΣΑΝΤΑΣ ΕΡΙΚ του ΔΙΟΝΥΣΙΟΥ</t>
  </si>
  <si>
    <t>ΛΙΑΡΟΣ ΙΩΑΝΝΗΣ του ΔΑΜΙΑΝΟΥ</t>
  </si>
  <si>
    <t>ΕΔΕΣΣΑ</t>
  </si>
  <si>
    <t>42ΦΜΑ/10.1.19</t>
  </si>
  <si>
    <t>45ΦΜΑ/10.1.19</t>
  </si>
  <si>
    <t>ΠΑΠΑΝΙΚΟΛΑΟΥ ΣΤΕΦΑΝΟΣ του ΝΙΚΟΛΑΟΥ</t>
  </si>
  <si>
    <t>65ΦΜΑ/21.12.18</t>
  </si>
  <si>
    <t>ΚΑΛΛΙΘΕΑ ΑΤΤΙΚΗΣ</t>
  </si>
  <si>
    <t>ΚΑΤΣΙΟΣ ΧΡΗΣΤΟΣ του ΠΑΝΑΓΙΩΤΗ</t>
  </si>
  <si>
    <t>54ΦΜΑ/19.12.18</t>
  </si>
  <si>
    <t>ΛΑΓΟΥ ΔΗΜΗΤΡΑ του ΚΩΝ/ΝΟΥ</t>
  </si>
  <si>
    <t>46ΦΜΑ/18.12.18</t>
  </si>
  <si>
    <t>ΛΑΠΠΑ ΑΧΑΪΑΣ</t>
  </si>
  <si>
    <t>ΜΠΟΥΡΝΕΛΗΣ ΕΛΕΥΘΕΡΙΟΣ του ΕΜΜΑΝΟΥΗΛ</t>
  </si>
  <si>
    <t>19ΦΜΑ/7.1.19</t>
  </si>
  <si>
    <t>ΙΕΡΑΠΕΤΡΑ ΚΡΗΤΗ</t>
  </si>
  <si>
    <t>30ΦΜΑ/7.1.19</t>
  </si>
  <si>
    <t>ΑΝΔΡΕΑΔΟΥ ΝΑΖΗ</t>
  </si>
  <si>
    <t>Λ</t>
  </si>
  <si>
    <t>1997/11-12-2018</t>
  </si>
  <si>
    <t>ΔΥΤΙΚΑ ΠΕΛΛΑΣ</t>
  </si>
  <si>
    <t>ΠΑΣΧΑΛΗΣ ΕΥΡΙΠΙΔΗΣ</t>
  </si>
  <si>
    <t>2009/13-12-2018</t>
  </si>
  <si>
    <t>ΥΦΑΝΤΙΔΗΣ ΜΑΡΙΟΣ-ΚΥΡΙΑΚΟΣ</t>
  </si>
  <si>
    <t>2011/13-12-2018</t>
  </si>
  <si>
    <t>ΣΠΑΤΑ ΑΤΤΙΚΗΣ</t>
  </si>
  <si>
    <t>ΓΟΥΡΙΑ ΜΕΣΟΛΟΓΓΙΟΥ</t>
  </si>
  <si>
    <t>ΝΑΚΟΣ ΕΛΕΥΘΕΡΙΟΣ</t>
  </si>
  <si>
    <t>2014/13-12-2018</t>
  </si>
  <si>
    <t>ΚΑΔΙΤΗ ΣΟΦΙΑ</t>
  </si>
  <si>
    <t>2017/13-12-2018</t>
  </si>
  <si>
    <t>ΑΛΙΒΕΡΙ</t>
  </si>
  <si>
    <t>ΤΟΚΑΣ ΚΩΝΣΤΑΝΤΙΝΟΣ</t>
  </si>
  <si>
    <t>2018/13-12-2018</t>
  </si>
  <si>
    <t>ΠΑΡΑΜΥΘΙΑ ΘΕΣΠΡΩΤΙΑΣ</t>
  </si>
  <si>
    <t>ΠΛΟΥΜΗΣ ΕΜΜΑΝΟΥΗΛ</t>
  </si>
  <si>
    <t>2021/13-12-2018</t>
  </si>
  <si>
    <t>ΠΑΤΡΑ ΑΧΑΪΑΣ</t>
  </si>
  <si>
    <t>ΚΟΛΙΑΤΣΑ ΕΥΑΓΓΕΛΙΑ</t>
  </si>
  <si>
    <t>2025/14-12-2018</t>
  </si>
  <si>
    <t>ΑΝΑΣΤΑΣΙΟΥ ΚΩΝΣΤΑΝΤΙΝΟΣ</t>
  </si>
  <si>
    <t>2037/17-12-2018</t>
  </si>
  <si>
    <t>ΑΓ. ΚΩΝΣΤΑΝΤΙΝΟΣ ΦΘΙΩΤΙΔΟΣ</t>
  </si>
  <si>
    <t>ΣΤΟΥΡΝΑΡΑΣ ΛΑΕΡΤΗΣ</t>
  </si>
  <si>
    <t>2039/17-12-2018</t>
  </si>
  <si>
    <t>ΠΑΠΑΓΕΩΡΓΙΟΥ ΣΥΜΕΩΝ</t>
  </si>
  <si>
    <t>2040/17-12-2018</t>
  </si>
  <si>
    <t>ΓΟΥΡΝΟΠΑΝΟΣ ΑΝΔΡΕΑΣ</t>
  </si>
  <si>
    <t>2043/18-12-2018</t>
  </si>
  <si>
    <t>ΚΟΝΤΗΣ ΣΠΥΡΙΔΩΝ</t>
  </si>
  <si>
    <t>2055/19-12-2018</t>
  </si>
  <si>
    <t>ΣΤΑΦΟΥΚΑ ΙΝΤΡΙΤ</t>
  </si>
  <si>
    <t>2060/19-12-2018</t>
  </si>
  <si>
    <t>ΣΚΑΛΑ ΛΑΚΩΝΙΑΣ</t>
  </si>
  <si>
    <t>ΚΟΝΤΟΥ ΔΗΜΗΤΡΑ-ΜΑΡΙΑ</t>
  </si>
  <si>
    <t>2065/20-12-2018</t>
  </si>
  <si>
    <t>ΑΤΤΙΚΗ</t>
  </si>
  <si>
    <t>ΜΑΡΓΕΤΗΣ ΓΕΩΡΓΙΟΣ</t>
  </si>
  <si>
    <t>2071/21-12-2018</t>
  </si>
  <si>
    <t>ΚΑΡΑΓΙΑΝΝΗΣ ΑΘΑΝΑΣΙΟΣ</t>
  </si>
  <si>
    <t>2072/21-12-2018</t>
  </si>
  <si>
    <t>ΚΙΤΣΑΡΑ ΦΩΤΕΙΝΗ</t>
  </si>
  <si>
    <t>2075/21-12-2018</t>
  </si>
  <si>
    <t>ΕΞΑΡΧΟΣ ΝΙΚΟΛΑΟΣ</t>
  </si>
  <si>
    <t>2121/27-12-2018</t>
  </si>
  <si>
    <t>ΛΑΠΠΑΣ ΚΩΣΤΟΠΟΥΛΟΣ ΣΟΛΩΝ</t>
  </si>
  <si>
    <t>2/2-1-2019</t>
  </si>
  <si>
    <t>ΠΑΡΑΣΧΗΣ ΓΕΡΑΣΙΜΟΣ</t>
  </si>
  <si>
    <t>9/3-1-2019</t>
  </si>
  <si>
    <t>ΖΑΚΥΝΘΟΣ</t>
  </si>
  <si>
    <t>ΤΣΑΚΙΡΙΔΗΣ ΕΥΣΤΑΘΙΟΣ</t>
  </si>
  <si>
    <t>11/4-1-2019</t>
  </si>
  <si>
    <t>ΚΟΝΤΑΡΑ ΣΟΦΙΑ</t>
  </si>
  <si>
    <t>14/4-1-2019</t>
  </si>
  <si>
    <t>ΜΟΣΧΑΤΟ ΑΤΤΙΚΗΣ</t>
  </si>
  <si>
    <t>ΒΑΓΕΝΑ ΜΑΡΙΑ</t>
  </si>
  <si>
    <t>18/7-1-2019</t>
  </si>
  <si>
    <t>ΜΟΥΛΚΙ ΚΟΡΙΝΘΙΑΣ</t>
  </si>
  <si>
    <t>ΡΑΠΤΗΣ ΔΗΜΗΤΡΙΟΣ</t>
  </si>
  <si>
    <t>44/8-1-2019</t>
  </si>
  <si>
    <r>
      <t xml:space="preserve">Μονογονεϊκή οικογένεια </t>
    </r>
    <r>
      <rPr>
        <sz val="8"/>
        <rFont val="Arial"/>
        <family val="2"/>
      </rPr>
      <t>(ΔΙΑΖΕΥΓΜΕΝΟΙ ΓΟΝΕΙΣ-ΔΙΚΑΣΤΙΚΗ ΑΠΟΦΑΣΗ ΠΡΟΣΔΙΟΡΙΣΜΟΥ ΤΗΣ ΕΠΙΜΕΛΕΙΑΣ ή άγαμη μητέρα αν ισχύουν δίνετε τιμή 1)</t>
    </r>
    <r>
      <rPr>
        <b/>
        <sz val="8"/>
        <rFont val="Arial"/>
        <family val="2"/>
      </rPr>
      <t xml:space="preserve"> </t>
    </r>
  </si>
  <si>
    <t>ΛΟΓΟΙ ΥΓΕΙΑΣ Ή ΑΝΑΠΗΡΙΑΣ Γονέων (ΒΕΒΑΙΩΣΗ ΑΠΌ ΑΡΜΟΔΙΑ ΔΗΜΟΣΙΑ ΥΓΕΙΟΝΟΜΙΚΗ ΕΠΙΤΡΟΠΗ (Α΄ή Β βαθμια - αν ισχύουν δίνετε τιμή 1)</t>
  </si>
  <si>
    <t>Εκπτώσεις από σπουδές ή στρατ. Θητεία Αδερφών στο κατακεφαλή εισόδημα  (30%)</t>
  </si>
  <si>
    <t>Εκπτώσεις από ορφανός από 1 γονέα στο κατακεφαλή εισόδημα (20%)</t>
  </si>
  <si>
    <t>Εκπτώσεις από μονογονεική κατακεφαλή εισόδημα  (10%)</t>
  </si>
  <si>
    <t>Εκπτώσεις από αναπηρία γονέων &gt; 67% στο κατακεφαλή εισόδημα  (30%)</t>
  </si>
  <si>
    <t>Εκπτώσεις από άνεργο στο κατακεφαλή εισόδημα (30%)</t>
  </si>
  <si>
    <t>ΚΑΤΑΣΤΑΣΗ ΑΞΙΟΛΟΓΗΣΗΣ ΑΙΤΗΣΕΩΝ ΕΠΙΔΟΤΗΣΗΣ ΕΝΟΙΚΙΟΥ ΑΠΟ ΕΣΠΑ ΤΕΙ ΗΠΕΙΡΟΥ ΣΕ ΑΡΤΑ ΚΑΙ ΠΡΕΒΕΖΑ ΑΚΑΔΗΜΑΪΚΟΥ ΕΤΟΥΣ 2018-2019 (κατά κεφαλή εισόδημα): ΕΠΙΛΑΧΟΝΤΕΣ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</si>
</sst>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#,##0.00\ &quot;€&quot;"/>
    <numFmt numFmtId="166" formatCode="[$-408]dddd\,\ d\ mmmm\ yyyy"/>
    <numFmt numFmtId="167" formatCode="[$-408]h:mm:ss\ AM/PM"/>
    <numFmt numFmtId="168" formatCode="0.0000"/>
    <numFmt numFmtId="169" formatCode="0.00000"/>
    <numFmt numFmtId="170" formatCode="0.000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medium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8" borderId="1" applyNumberFormat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165" fontId="7" fillId="0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165" fontId="7" fillId="0" borderId="11" xfId="0" applyNumberFormat="1" applyFont="1" applyFill="1" applyBorder="1" applyAlignment="1">
      <alignment horizontal="right" wrapText="1"/>
    </xf>
    <xf numFmtId="0" fontId="8" fillId="33" borderId="11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/>
    </xf>
    <xf numFmtId="0" fontId="5" fillId="33" borderId="11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33" borderId="11" xfId="0" applyFont="1" applyFill="1" applyBorder="1" applyAlignment="1">
      <alignment horizontal="right" vertical="center"/>
    </xf>
    <xf numFmtId="0" fontId="5" fillId="34" borderId="0" xfId="0" applyFont="1" applyFill="1" applyAlignment="1">
      <alignment/>
    </xf>
    <xf numFmtId="0" fontId="7" fillId="0" borderId="11" xfId="0" applyFont="1" applyFill="1" applyBorder="1" applyAlignment="1">
      <alignment horizontal="center" wrapText="1"/>
    </xf>
    <xf numFmtId="4" fontId="7" fillId="0" borderId="11" xfId="0" applyNumberFormat="1" applyFont="1" applyFill="1" applyBorder="1" applyAlignment="1">
      <alignment/>
    </xf>
    <xf numFmtId="0" fontId="4" fillId="0" borderId="12" xfId="0" applyFont="1" applyBorder="1" applyAlignment="1">
      <alignment horizontal="center"/>
    </xf>
    <xf numFmtId="164" fontId="7" fillId="0" borderId="11" xfId="0" applyNumberFormat="1" applyFont="1" applyFill="1" applyBorder="1" applyAlignment="1">
      <alignment wrapText="1"/>
    </xf>
    <xf numFmtId="164" fontId="7" fillId="0" borderId="11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 horizontal="right" wrapText="1"/>
    </xf>
    <xf numFmtId="0" fontId="8" fillId="33" borderId="13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7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14" fontId="7" fillId="0" borderId="11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1"/>
  <sheetViews>
    <sheetView tabSelected="1" view="pageBreakPreview" zoomScale="75" zoomScaleNormal="75" zoomScaleSheetLayoutView="75" zoomScalePageLayoutView="0" workbookViewId="0" topLeftCell="G1">
      <pane ySplit="3" topLeftCell="A10" activePane="bottomLeft" state="frozen"/>
      <selection pane="topLeft" activeCell="B1" sqref="B1"/>
      <selection pane="bottomLeft" activeCell="T3" sqref="T3"/>
    </sheetView>
  </sheetViews>
  <sheetFormatPr defaultColWidth="9.140625" defaultRowHeight="12.75"/>
  <cols>
    <col min="1" max="1" width="6.28125" style="1" hidden="1" customWidth="1"/>
    <col min="2" max="2" width="5.7109375" style="19" bestFit="1" customWidth="1"/>
    <col min="3" max="3" width="59.140625" style="1" hidden="1" customWidth="1"/>
    <col min="4" max="4" width="13.140625" style="2" bestFit="1" customWidth="1"/>
    <col min="5" max="6" width="11.7109375" style="2" bestFit="1" customWidth="1"/>
    <col min="7" max="7" width="19.57421875" style="2" bestFit="1" customWidth="1"/>
    <col min="8" max="8" width="8.8515625" style="2" bestFit="1" customWidth="1"/>
    <col min="9" max="9" width="17.28125" style="2" bestFit="1" customWidth="1"/>
    <col min="10" max="10" width="11.00390625" style="2" bestFit="1" customWidth="1"/>
    <col min="11" max="12" width="8.8515625" style="2" bestFit="1" customWidth="1"/>
    <col min="13" max="13" width="11.00390625" style="2" bestFit="1" customWidth="1"/>
    <col min="14" max="17" width="13.140625" style="2" bestFit="1" customWidth="1"/>
    <col min="18" max="18" width="8.8515625" style="2" bestFit="1" customWidth="1"/>
    <col min="19" max="20" width="15.140625" style="2" bestFit="1" customWidth="1"/>
    <col min="21" max="21" width="13.421875" style="2" hidden="1" customWidth="1"/>
    <col min="22" max="22" width="0.5625" style="2" hidden="1" customWidth="1"/>
    <col min="23" max="23" width="13.7109375" style="2" bestFit="1" customWidth="1"/>
    <col min="24" max="26" width="8.8515625" style="2" hidden="1" customWidth="1"/>
    <col min="27" max="27" width="15.421875" style="2" bestFit="1" customWidth="1"/>
    <col min="28" max="28" width="13.8515625" style="2" bestFit="1" customWidth="1"/>
    <col min="29" max="30" width="15.421875" style="2" bestFit="1" customWidth="1"/>
    <col min="31" max="31" width="12.57421875" style="2" bestFit="1" customWidth="1"/>
    <col min="32" max="32" width="13.8515625" style="2" bestFit="1" customWidth="1"/>
    <col min="33" max="33" width="15.421875" style="2" bestFit="1" customWidth="1"/>
    <col min="34" max="34" width="12.28125" style="2" bestFit="1" customWidth="1"/>
    <col min="35" max="35" width="37.8515625" style="2" bestFit="1" customWidth="1"/>
    <col min="36" max="36" width="9.140625" style="3" customWidth="1"/>
    <col min="37" max="16384" width="9.140625" style="1" customWidth="1"/>
  </cols>
  <sheetData>
    <row r="1" spans="2:36" s="4" customFormat="1" ht="27.75">
      <c r="B1" s="18"/>
      <c r="C1" s="36" t="s">
        <v>165</v>
      </c>
      <c r="D1" s="36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"/>
    </row>
    <row r="2" spans="3:34" ht="6.75" customHeight="1" thickBot="1">
      <c r="C2" s="4"/>
      <c r="D2" s="29"/>
      <c r="AH2" s="24"/>
    </row>
    <row r="3" spans="1:35" ht="197.25" customHeight="1" thickBot="1" thickTop="1">
      <c r="A3" s="6" t="s">
        <v>0</v>
      </c>
      <c r="B3" s="20" t="s">
        <v>0</v>
      </c>
      <c r="C3" s="7" t="s">
        <v>8</v>
      </c>
      <c r="D3" s="7" t="s">
        <v>18</v>
      </c>
      <c r="E3" s="16" t="s">
        <v>1</v>
      </c>
      <c r="F3" s="16" t="s">
        <v>6</v>
      </c>
      <c r="G3" s="17" t="s">
        <v>7</v>
      </c>
      <c r="H3" s="15" t="s">
        <v>5</v>
      </c>
      <c r="I3" s="15" t="s">
        <v>25</v>
      </c>
      <c r="J3" s="15" t="s">
        <v>2</v>
      </c>
      <c r="K3" s="15" t="s">
        <v>3</v>
      </c>
      <c r="L3" s="15" t="s">
        <v>14</v>
      </c>
      <c r="M3" s="15" t="s">
        <v>19</v>
      </c>
      <c r="N3" s="15" t="s">
        <v>15</v>
      </c>
      <c r="O3" s="15" t="s">
        <v>20</v>
      </c>
      <c r="P3" s="15" t="s">
        <v>10</v>
      </c>
      <c r="Q3" s="15" t="s">
        <v>21</v>
      </c>
      <c r="R3" s="15" t="s">
        <v>4</v>
      </c>
      <c r="S3" s="15" t="s">
        <v>158</v>
      </c>
      <c r="T3" s="15" t="s">
        <v>159</v>
      </c>
      <c r="U3" s="15"/>
      <c r="V3" s="15"/>
      <c r="W3" s="15" t="s">
        <v>22</v>
      </c>
      <c r="X3" s="15" t="s">
        <v>11</v>
      </c>
      <c r="Y3" s="15" t="s">
        <v>17</v>
      </c>
      <c r="Z3" s="15" t="s">
        <v>16</v>
      </c>
      <c r="AA3" s="15" t="s">
        <v>12</v>
      </c>
      <c r="AB3" s="15" t="s">
        <v>160</v>
      </c>
      <c r="AC3" s="15" t="s">
        <v>161</v>
      </c>
      <c r="AD3" s="15" t="s">
        <v>162</v>
      </c>
      <c r="AE3" s="15" t="s">
        <v>163</v>
      </c>
      <c r="AF3" s="15" t="s">
        <v>164</v>
      </c>
      <c r="AG3" s="15" t="s">
        <v>13</v>
      </c>
      <c r="AH3" s="28" t="s">
        <v>24</v>
      </c>
      <c r="AI3" s="28" t="s">
        <v>23</v>
      </c>
    </row>
    <row r="4" spans="1:35" ht="19.5" thickBot="1" thickTop="1">
      <c r="A4" s="34"/>
      <c r="B4" s="33">
        <v>1</v>
      </c>
      <c r="C4" s="11" t="s">
        <v>91</v>
      </c>
      <c r="D4" s="12">
        <v>15965</v>
      </c>
      <c r="E4" s="12" t="s">
        <v>26</v>
      </c>
      <c r="F4" s="12">
        <v>1</v>
      </c>
      <c r="G4" s="12" t="s">
        <v>92</v>
      </c>
      <c r="H4" s="22">
        <v>1</v>
      </c>
      <c r="I4" s="12">
        <v>1</v>
      </c>
      <c r="J4" s="12">
        <v>0</v>
      </c>
      <c r="K4" s="12">
        <v>1</v>
      </c>
      <c r="L4" s="22">
        <v>0</v>
      </c>
      <c r="M4" s="22">
        <v>2</v>
      </c>
      <c r="N4" s="12">
        <v>1</v>
      </c>
      <c r="O4" s="12">
        <v>1</v>
      </c>
      <c r="P4" s="12">
        <v>0</v>
      </c>
      <c r="Q4" s="12">
        <v>0</v>
      </c>
      <c r="R4" s="12">
        <v>0</v>
      </c>
      <c r="S4" s="12">
        <v>1</v>
      </c>
      <c r="T4" s="12">
        <v>0</v>
      </c>
      <c r="U4" s="14"/>
      <c r="V4" s="14"/>
      <c r="W4" s="14">
        <v>9359.13</v>
      </c>
      <c r="X4" s="14"/>
      <c r="Y4" s="14"/>
      <c r="Z4" s="14"/>
      <c r="AA4" s="10">
        <f aca="true" t="shared" si="0" ref="AA4:AA13">((U4*50%+V4*85%+W4)/M4)+X4</f>
        <v>4679.565</v>
      </c>
      <c r="AB4" s="10">
        <f aca="true" t="shared" si="1" ref="AB4:AB13">IF(P4=1,AA4*30%,0)</f>
        <v>0</v>
      </c>
      <c r="AC4" s="10">
        <f aca="true" t="shared" si="2" ref="AC4:AC13">IF(L4=1,AA4*20%,0)</f>
        <v>0</v>
      </c>
      <c r="AD4" s="10">
        <f aca="true" t="shared" si="3" ref="AD4:AD13">IF(S4=1,AA4*10%,0)</f>
        <v>467.9565</v>
      </c>
      <c r="AE4" s="10">
        <f aca="true" t="shared" si="4" ref="AE4:AE13">IF(T4=1,AA4*30%,0)</f>
        <v>0</v>
      </c>
      <c r="AF4" s="10">
        <f aca="true" t="shared" si="5" ref="AF4:AF13">IF(J4=1,AA4*30%,0)</f>
        <v>0</v>
      </c>
      <c r="AG4" s="10">
        <f aca="true" t="shared" si="6" ref="AG4:AG13">AA4-AB4-AC4-AD4-AE4-AF4</f>
        <v>4211.608499999999</v>
      </c>
      <c r="AH4" s="8" t="s">
        <v>27</v>
      </c>
      <c r="AI4" s="25" t="s">
        <v>93</v>
      </c>
    </row>
    <row r="5" spans="1:35" ht="19.5" thickBot="1" thickTop="1">
      <c r="A5" s="34"/>
      <c r="B5" s="33">
        <v>2</v>
      </c>
      <c r="C5" s="11" t="s">
        <v>57</v>
      </c>
      <c r="D5" s="12">
        <v>2697</v>
      </c>
      <c r="E5" s="12" t="s">
        <v>33</v>
      </c>
      <c r="F5" s="12">
        <v>3</v>
      </c>
      <c r="G5" s="12" t="s">
        <v>58</v>
      </c>
      <c r="H5" s="22">
        <v>1</v>
      </c>
      <c r="I5" s="12">
        <v>1</v>
      </c>
      <c r="J5" s="12">
        <v>0</v>
      </c>
      <c r="K5" s="12">
        <v>1</v>
      </c>
      <c r="L5" s="22">
        <v>0</v>
      </c>
      <c r="M5" s="22">
        <v>4</v>
      </c>
      <c r="N5" s="12">
        <v>1</v>
      </c>
      <c r="O5" s="12">
        <v>1</v>
      </c>
      <c r="P5" s="12">
        <v>0</v>
      </c>
      <c r="Q5" s="12">
        <v>0</v>
      </c>
      <c r="R5" s="12">
        <v>1</v>
      </c>
      <c r="S5" s="12">
        <v>0</v>
      </c>
      <c r="T5" s="12">
        <v>0</v>
      </c>
      <c r="U5" s="14"/>
      <c r="V5" s="14"/>
      <c r="W5" s="14">
        <f>9112.63+8477.59</f>
        <v>17590.22</v>
      </c>
      <c r="X5" s="14"/>
      <c r="Y5" s="14"/>
      <c r="Z5" s="14"/>
      <c r="AA5" s="10">
        <f t="shared" si="0"/>
        <v>4397.555</v>
      </c>
      <c r="AB5" s="10">
        <f t="shared" si="1"/>
        <v>0</v>
      </c>
      <c r="AC5" s="10">
        <f t="shared" si="2"/>
        <v>0</v>
      </c>
      <c r="AD5" s="10">
        <f t="shared" si="3"/>
        <v>0</v>
      </c>
      <c r="AE5" s="10">
        <f t="shared" si="4"/>
        <v>0</v>
      </c>
      <c r="AF5" s="10">
        <f t="shared" si="5"/>
        <v>0</v>
      </c>
      <c r="AG5" s="10">
        <f t="shared" si="6"/>
        <v>4397.555</v>
      </c>
      <c r="AH5" s="8">
        <v>40.5</v>
      </c>
      <c r="AI5" s="25" t="s">
        <v>59</v>
      </c>
    </row>
    <row r="6" spans="1:35" ht="19.5" thickBot="1" thickTop="1">
      <c r="A6" s="35"/>
      <c r="B6" s="33">
        <v>3</v>
      </c>
      <c r="C6" s="8" t="s">
        <v>110</v>
      </c>
      <c r="D6" s="22">
        <v>18007</v>
      </c>
      <c r="E6" s="22" t="s">
        <v>96</v>
      </c>
      <c r="F6" s="22">
        <v>3</v>
      </c>
      <c r="G6" s="8" t="s">
        <v>111</v>
      </c>
      <c r="H6" s="22">
        <v>1</v>
      </c>
      <c r="I6" s="22">
        <v>1</v>
      </c>
      <c r="J6" s="22">
        <v>0</v>
      </c>
      <c r="K6" s="22">
        <v>1</v>
      </c>
      <c r="L6" s="22">
        <v>0</v>
      </c>
      <c r="M6" s="22">
        <v>4</v>
      </c>
      <c r="N6" s="22">
        <v>1</v>
      </c>
      <c r="O6" s="22">
        <v>1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10"/>
      <c r="V6" s="10"/>
      <c r="W6" s="10">
        <v>17608.45</v>
      </c>
      <c r="X6" s="10"/>
      <c r="Y6" s="10"/>
      <c r="Z6" s="10"/>
      <c r="AA6" s="10">
        <f t="shared" si="0"/>
        <v>4402.1125</v>
      </c>
      <c r="AB6" s="10">
        <f t="shared" si="1"/>
        <v>0</v>
      </c>
      <c r="AC6" s="10">
        <f t="shared" si="2"/>
        <v>0</v>
      </c>
      <c r="AD6" s="10">
        <f t="shared" si="3"/>
        <v>0</v>
      </c>
      <c r="AE6" s="10">
        <f t="shared" si="4"/>
        <v>0</v>
      </c>
      <c r="AF6" s="10">
        <f t="shared" si="5"/>
        <v>0</v>
      </c>
      <c r="AG6" s="10">
        <f t="shared" si="6"/>
        <v>4402.1125</v>
      </c>
      <c r="AH6" s="9">
        <v>30</v>
      </c>
      <c r="AI6" s="26" t="s">
        <v>112</v>
      </c>
    </row>
    <row r="7" spans="1:35" ht="19.5" thickBot="1" thickTop="1">
      <c r="A7" s="35"/>
      <c r="B7" s="33">
        <v>4</v>
      </c>
      <c r="C7" s="11" t="s">
        <v>105</v>
      </c>
      <c r="D7" s="12">
        <v>18715</v>
      </c>
      <c r="E7" s="12" t="s">
        <v>96</v>
      </c>
      <c r="F7" s="12">
        <v>1</v>
      </c>
      <c r="G7" s="12" t="s">
        <v>106</v>
      </c>
      <c r="H7" s="22">
        <v>1</v>
      </c>
      <c r="I7" s="12">
        <v>1</v>
      </c>
      <c r="J7" s="12">
        <v>0</v>
      </c>
      <c r="K7" s="12">
        <v>1</v>
      </c>
      <c r="L7" s="22">
        <v>0</v>
      </c>
      <c r="M7" s="22">
        <v>4</v>
      </c>
      <c r="N7" s="12">
        <v>1</v>
      </c>
      <c r="O7" s="12">
        <v>1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4"/>
      <c r="V7" s="14"/>
      <c r="W7" s="14">
        <v>17640.97</v>
      </c>
      <c r="X7" s="14"/>
      <c r="Y7" s="14"/>
      <c r="Z7" s="14"/>
      <c r="AA7" s="10">
        <f t="shared" si="0"/>
        <v>4410.2425</v>
      </c>
      <c r="AB7" s="10">
        <f t="shared" si="1"/>
        <v>0</v>
      </c>
      <c r="AC7" s="10">
        <f t="shared" si="2"/>
        <v>0</v>
      </c>
      <c r="AD7" s="10">
        <f t="shared" si="3"/>
        <v>0</v>
      </c>
      <c r="AE7" s="10">
        <f t="shared" si="4"/>
        <v>0</v>
      </c>
      <c r="AF7" s="10">
        <f t="shared" si="5"/>
        <v>0</v>
      </c>
      <c r="AG7" s="10">
        <f t="shared" si="6"/>
        <v>4410.2425</v>
      </c>
      <c r="AH7" s="8" t="s">
        <v>27</v>
      </c>
      <c r="AI7" s="25" t="s">
        <v>36</v>
      </c>
    </row>
    <row r="8" spans="1:35" ht="19.5" thickBot="1" thickTop="1">
      <c r="A8" s="35"/>
      <c r="B8" s="33">
        <v>5</v>
      </c>
      <c r="C8" s="8" t="s">
        <v>139</v>
      </c>
      <c r="D8" s="22">
        <v>16859</v>
      </c>
      <c r="E8" s="22" t="s">
        <v>96</v>
      </c>
      <c r="F8" s="22">
        <v>7</v>
      </c>
      <c r="G8" s="8" t="s">
        <v>140</v>
      </c>
      <c r="H8" s="22">
        <v>1</v>
      </c>
      <c r="I8" s="22">
        <v>1</v>
      </c>
      <c r="J8" s="22">
        <v>0</v>
      </c>
      <c r="K8" s="22">
        <v>1</v>
      </c>
      <c r="L8" s="22">
        <v>0</v>
      </c>
      <c r="M8" s="22">
        <v>3</v>
      </c>
      <c r="N8" s="22">
        <v>1</v>
      </c>
      <c r="O8" s="22">
        <v>1</v>
      </c>
      <c r="P8" s="22">
        <v>0</v>
      </c>
      <c r="Q8" s="22">
        <v>0</v>
      </c>
      <c r="R8" s="22">
        <v>0</v>
      </c>
      <c r="S8" s="22">
        <v>1</v>
      </c>
      <c r="T8" s="22">
        <v>0</v>
      </c>
      <c r="U8" s="10"/>
      <c r="V8" s="10"/>
      <c r="W8" s="10">
        <v>15113</v>
      </c>
      <c r="X8" s="10"/>
      <c r="Y8" s="10"/>
      <c r="Z8" s="10"/>
      <c r="AA8" s="10">
        <f t="shared" si="0"/>
        <v>5037.666666666667</v>
      </c>
      <c r="AB8" s="10">
        <f t="shared" si="1"/>
        <v>0</v>
      </c>
      <c r="AC8" s="10">
        <f t="shared" si="2"/>
        <v>0</v>
      </c>
      <c r="AD8" s="10">
        <f t="shared" si="3"/>
        <v>503.7666666666667</v>
      </c>
      <c r="AE8" s="10">
        <f t="shared" si="4"/>
        <v>0</v>
      </c>
      <c r="AF8" s="10">
        <f t="shared" si="5"/>
        <v>0</v>
      </c>
      <c r="AG8" s="10">
        <f t="shared" si="6"/>
        <v>4533.900000000001</v>
      </c>
      <c r="AH8" s="9">
        <v>72</v>
      </c>
      <c r="AI8" s="26" t="s">
        <v>36</v>
      </c>
    </row>
    <row r="9" spans="1:35" ht="19.5" thickBot="1" thickTop="1">
      <c r="A9" s="34">
        <v>107</v>
      </c>
      <c r="B9" s="33">
        <v>6</v>
      </c>
      <c r="C9" s="13" t="s">
        <v>46</v>
      </c>
      <c r="D9" s="12">
        <v>16096</v>
      </c>
      <c r="E9" s="12" t="s">
        <v>26</v>
      </c>
      <c r="F9" s="12">
        <v>1</v>
      </c>
      <c r="G9" s="12" t="s">
        <v>47</v>
      </c>
      <c r="H9" s="12">
        <v>1</v>
      </c>
      <c r="I9" s="12">
        <v>1</v>
      </c>
      <c r="J9" s="12">
        <v>0</v>
      </c>
      <c r="K9" s="12">
        <v>1</v>
      </c>
      <c r="L9" s="22">
        <v>0</v>
      </c>
      <c r="M9" s="22">
        <v>4</v>
      </c>
      <c r="N9" s="22">
        <v>1</v>
      </c>
      <c r="O9" s="12">
        <v>1</v>
      </c>
      <c r="P9" s="12">
        <v>1</v>
      </c>
      <c r="Q9" s="12">
        <v>0</v>
      </c>
      <c r="R9" s="12">
        <v>0</v>
      </c>
      <c r="S9" s="12">
        <v>0</v>
      </c>
      <c r="T9" s="12">
        <v>0</v>
      </c>
      <c r="U9" s="10"/>
      <c r="V9" s="10"/>
      <c r="W9" s="10">
        <f>14273.35+11975.55</f>
        <v>26248.9</v>
      </c>
      <c r="X9" s="10"/>
      <c r="Y9" s="10"/>
      <c r="Z9" s="10"/>
      <c r="AA9" s="10">
        <f t="shared" si="0"/>
        <v>6562.225</v>
      </c>
      <c r="AB9" s="10">
        <f t="shared" si="1"/>
        <v>1968.6675</v>
      </c>
      <c r="AC9" s="10">
        <f t="shared" si="2"/>
        <v>0</v>
      </c>
      <c r="AD9" s="10">
        <f t="shared" si="3"/>
        <v>0</v>
      </c>
      <c r="AE9" s="10">
        <f t="shared" si="4"/>
        <v>0</v>
      </c>
      <c r="AF9" s="10">
        <f t="shared" si="5"/>
        <v>0</v>
      </c>
      <c r="AG9" s="10">
        <f t="shared" si="6"/>
        <v>4593.557500000001</v>
      </c>
      <c r="AH9" s="9" t="s">
        <v>27</v>
      </c>
      <c r="AI9" s="23" t="s">
        <v>36</v>
      </c>
    </row>
    <row r="10" spans="1:36" ht="19.5" thickBot="1" thickTop="1">
      <c r="A10" s="34"/>
      <c r="B10" s="33">
        <v>7</v>
      </c>
      <c r="C10" s="8" t="s">
        <v>40</v>
      </c>
      <c r="D10" s="22">
        <v>16077</v>
      </c>
      <c r="E10" s="22" t="s">
        <v>9</v>
      </c>
      <c r="F10" s="22">
        <v>1</v>
      </c>
      <c r="G10" s="22" t="s">
        <v>41</v>
      </c>
      <c r="H10" s="30">
        <v>1</v>
      </c>
      <c r="I10" s="30">
        <v>1</v>
      </c>
      <c r="J10" s="30">
        <v>0</v>
      </c>
      <c r="K10" s="30">
        <v>1</v>
      </c>
      <c r="L10" s="30">
        <v>0</v>
      </c>
      <c r="M10" s="30">
        <v>4</v>
      </c>
      <c r="N10" s="30">
        <v>1</v>
      </c>
      <c r="O10" s="30">
        <v>1</v>
      </c>
      <c r="P10" s="30">
        <v>1</v>
      </c>
      <c r="Q10" s="30">
        <v>0</v>
      </c>
      <c r="R10" s="30">
        <v>1</v>
      </c>
      <c r="S10" s="30">
        <v>0</v>
      </c>
      <c r="T10" s="30">
        <v>0</v>
      </c>
      <c r="U10" s="10"/>
      <c r="V10" s="10"/>
      <c r="W10" s="10">
        <f>11322.72+15059.26</f>
        <v>26381.98</v>
      </c>
      <c r="X10" s="10"/>
      <c r="Y10" s="10"/>
      <c r="Z10" s="10"/>
      <c r="AA10" s="10">
        <f t="shared" si="0"/>
        <v>6595.495</v>
      </c>
      <c r="AB10" s="10">
        <f t="shared" si="1"/>
        <v>1978.6484999999998</v>
      </c>
      <c r="AC10" s="10">
        <f t="shared" si="2"/>
        <v>0</v>
      </c>
      <c r="AD10" s="10">
        <f t="shared" si="3"/>
        <v>0</v>
      </c>
      <c r="AE10" s="10">
        <f t="shared" si="4"/>
        <v>0</v>
      </c>
      <c r="AF10" s="10">
        <f t="shared" si="5"/>
        <v>0</v>
      </c>
      <c r="AG10" s="10">
        <f t="shared" si="6"/>
        <v>4616.8465</v>
      </c>
      <c r="AH10" s="8" t="s">
        <v>27</v>
      </c>
      <c r="AI10" s="25" t="s">
        <v>42</v>
      </c>
      <c r="AJ10" s="21"/>
    </row>
    <row r="11" spans="1:35" ht="19.5" thickBot="1" thickTop="1">
      <c r="A11" s="34">
        <v>85</v>
      </c>
      <c r="B11" s="33">
        <v>8</v>
      </c>
      <c r="C11" s="8" t="s">
        <v>29</v>
      </c>
      <c r="D11" s="22">
        <v>16120</v>
      </c>
      <c r="E11" s="22" t="s">
        <v>26</v>
      </c>
      <c r="F11" s="22">
        <v>1</v>
      </c>
      <c r="G11" s="22" t="s">
        <v>30</v>
      </c>
      <c r="H11" s="22">
        <v>1</v>
      </c>
      <c r="I11" s="22">
        <v>1</v>
      </c>
      <c r="J11" s="22">
        <v>0</v>
      </c>
      <c r="K11" s="22">
        <v>1</v>
      </c>
      <c r="L11" s="22">
        <v>0</v>
      </c>
      <c r="M11" s="22">
        <v>4</v>
      </c>
      <c r="N11" s="22">
        <v>1</v>
      </c>
      <c r="O11" s="22">
        <v>1</v>
      </c>
      <c r="P11" s="22">
        <v>0</v>
      </c>
      <c r="Q11" s="22">
        <v>1</v>
      </c>
      <c r="R11" s="22">
        <v>0</v>
      </c>
      <c r="S11" s="22">
        <v>0</v>
      </c>
      <c r="T11" s="22">
        <v>0</v>
      </c>
      <c r="U11" s="10"/>
      <c r="V11" s="10"/>
      <c r="W11" s="10">
        <f>4341.3+14359.14</f>
        <v>18700.44</v>
      </c>
      <c r="X11" s="10"/>
      <c r="Y11" s="10"/>
      <c r="Z11" s="10"/>
      <c r="AA11" s="10">
        <f t="shared" si="0"/>
        <v>4675.11</v>
      </c>
      <c r="AB11" s="10">
        <f t="shared" si="1"/>
        <v>0</v>
      </c>
      <c r="AC11" s="10">
        <f t="shared" si="2"/>
        <v>0</v>
      </c>
      <c r="AD11" s="10">
        <f t="shared" si="3"/>
        <v>0</v>
      </c>
      <c r="AE11" s="10">
        <f t="shared" si="4"/>
        <v>0</v>
      </c>
      <c r="AF11" s="10">
        <f t="shared" si="5"/>
        <v>0</v>
      </c>
      <c r="AG11" s="10">
        <f t="shared" si="6"/>
        <v>4675.11</v>
      </c>
      <c r="AH11" s="8" t="s">
        <v>27</v>
      </c>
      <c r="AI11" s="23" t="s">
        <v>31</v>
      </c>
    </row>
    <row r="12" spans="1:35" ht="19.5" thickBot="1" thickTop="1">
      <c r="A12" s="34">
        <v>178</v>
      </c>
      <c r="B12" s="33">
        <v>9</v>
      </c>
      <c r="C12" s="13" t="s">
        <v>73</v>
      </c>
      <c r="D12" s="12">
        <v>15944</v>
      </c>
      <c r="E12" s="12" t="s">
        <v>26</v>
      </c>
      <c r="F12" s="12">
        <v>1</v>
      </c>
      <c r="G12" s="12" t="s">
        <v>74</v>
      </c>
      <c r="H12" s="12">
        <v>1</v>
      </c>
      <c r="I12" s="12">
        <v>1</v>
      </c>
      <c r="J12" s="12">
        <v>0</v>
      </c>
      <c r="K12" s="12">
        <v>1</v>
      </c>
      <c r="L12" s="22">
        <v>0</v>
      </c>
      <c r="M12" s="22">
        <v>4</v>
      </c>
      <c r="N12" s="22">
        <v>1</v>
      </c>
      <c r="O12" s="12">
        <v>1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0"/>
      <c r="V12" s="10"/>
      <c r="W12" s="10">
        <f>10171.05+9282.01</f>
        <v>19453.059999999998</v>
      </c>
      <c r="X12" s="10"/>
      <c r="Y12" s="10"/>
      <c r="Z12" s="10"/>
      <c r="AA12" s="10">
        <f t="shared" si="0"/>
        <v>4863.264999999999</v>
      </c>
      <c r="AB12" s="10">
        <f t="shared" si="1"/>
        <v>0</v>
      </c>
      <c r="AC12" s="10">
        <f t="shared" si="2"/>
        <v>0</v>
      </c>
      <c r="AD12" s="10">
        <f t="shared" si="3"/>
        <v>0</v>
      </c>
      <c r="AE12" s="10">
        <f t="shared" si="4"/>
        <v>0</v>
      </c>
      <c r="AF12" s="10">
        <f t="shared" si="5"/>
        <v>0</v>
      </c>
      <c r="AG12" s="10">
        <f t="shared" si="6"/>
        <v>4863.264999999999</v>
      </c>
      <c r="AH12" s="9" t="s">
        <v>27</v>
      </c>
      <c r="AI12" s="26" t="s">
        <v>39</v>
      </c>
    </row>
    <row r="13" spans="1:35" ht="19.5" thickBot="1" thickTop="1">
      <c r="A13" s="35"/>
      <c r="B13" s="33">
        <v>10</v>
      </c>
      <c r="C13" s="8" t="s">
        <v>118</v>
      </c>
      <c r="D13" s="22">
        <v>16916</v>
      </c>
      <c r="E13" s="22" t="s">
        <v>96</v>
      </c>
      <c r="F13" s="22">
        <v>7</v>
      </c>
      <c r="G13" s="8" t="s">
        <v>119</v>
      </c>
      <c r="H13" s="22">
        <v>1</v>
      </c>
      <c r="I13" s="22">
        <v>1</v>
      </c>
      <c r="J13" s="22">
        <v>0</v>
      </c>
      <c r="K13" s="22">
        <v>1</v>
      </c>
      <c r="L13" s="22">
        <v>0</v>
      </c>
      <c r="M13" s="22">
        <v>3</v>
      </c>
      <c r="N13" s="22">
        <v>1</v>
      </c>
      <c r="O13" s="22">
        <v>1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10"/>
      <c r="V13" s="10"/>
      <c r="W13" s="10">
        <v>14787.65</v>
      </c>
      <c r="X13" s="10"/>
      <c r="Y13" s="10"/>
      <c r="Z13" s="10"/>
      <c r="AA13" s="10">
        <f t="shared" si="0"/>
        <v>4929.216666666666</v>
      </c>
      <c r="AB13" s="10">
        <f t="shared" si="1"/>
        <v>0</v>
      </c>
      <c r="AC13" s="10">
        <f t="shared" si="2"/>
        <v>0</v>
      </c>
      <c r="AD13" s="10">
        <f t="shared" si="3"/>
        <v>0</v>
      </c>
      <c r="AE13" s="10">
        <f t="shared" si="4"/>
        <v>0</v>
      </c>
      <c r="AF13" s="10">
        <f t="shared" si="5"/>
        <v>0</v>
      </c>
      <c r="AG13" s="10">
        <f t="shared" si="6"/>
        <v>4929.216666666666</v>
      </c>
      <c r="AH13" s="9">
        <v>27</v>
      </c>
      <c r="AI13" s="26" t="s">
        <v>120</v>
      </c>
    </row>
    <row r="14" spans="1:35" ht="19.5" thickBot="1" thickTop="1">
      <c r="A14" s="34"/>
      <c r="B14" s="33">
        <v>11</v>
      </c>
      <c r="C14" s="13" t="s">
        <v>48</v>
      </c>
      <c r="D14" s="12">
        <v>2640</v>
      </c>
      <c r="E14" s="12" t="s">
        <v>33</v>
      </c>
      <c r="F14" s="12">
        <v>3</v>
      </c>
      <c r="G14" s="12" t="s">
        <v>49</v>
      </c>
      <c r="H14" s="12">
        <v>1</v>
      </c>
      <c r="I14" s="12">
        <v>1</v>
      </c>
      <c r="J14" s="22">
        <v>0</v>
      </c>
      <c r="K14" s="31">
        <v>1</v>
      </c>
      <c r="L14" s="22">
        <v>0</v>
      </c>
      <c r="M14" s="22">
        <v>4</v>
      </c>
      <c r="N14" s="22">
        <v>1</v>
      </c>
      <c r="O14" s="12">
        <v>1</v>
      </c>
      <c r="P14" s="12">
        <v>0</v>
      </c>
      <c r="Q14" s="12">
        <v>0</v>
      </c>
      <c r="R14" s="12">
        <v>0</v>
      </c>
      <c r="S14" s="22">
        <v>0</v>
      </c>
      <c r="T14" s="12">
        <v>0</v>
      </c>
      <c r="U14" s="10"/>
      <c r="V14" s="10"/>
      <c r="W14" s="10">
        <f>19260.73+618.13</f>
        <v>19878.86</v>
      </c>
      <c r="X14" s="10"/>
      <c r="Y14" s="10"/>
      <c r="Z14" s="10"/>
      <c r="AA14" s="10">
        <f aca="true" t="shared" si="7" ref="AA14:AA45">((U14*50%+V14*85%+W14)/M14)+X14</f>
        <v>4969.715</v>
      </c>
      <c r="AB14" s="10">
        <f aca="true" t="shared" si="8" ref="AB14:AB45">IF(P14=1,AA14*30%,0)</f>
        <v>0</v>
      </c>
      <c r="AC14" s="10">
        <f aca="true" t="shared" si="9" ref="AC14:AC45">IF(L14=1,AA14*20%,0)</f>
        <v>0</v>
      </c>
      <c r="AD14" s="10">
        <f aca="true" t="shared" si="10" ref="AD14:AD45">IF(S14=1,AA14*10%,0)</f>
        <v>0</v>
      </c>
      <c r="AE14" s="10">
        <f aca="true" t="shared" si="11" ref="AE14:AE45">IF(T14=1,AA14*30%,0)</f>
        <v>0</v>
      </c>
      <c r="AF14" s="10">
        <f aca="true" t="shared" si="12" ref="AF14:AF45">IF(J14=1,AA14*30%,0)</f>
        <v>0</v>
      </c>
      <c r="AG14" s="10">
        <f aca="true" t="shared" si="13" ref="AG14:AG45">AA14-AB14-AC14-AD14-AE14-AF14</f>
        <v>4969.715</v>
      </c>
      <c r="AH14" s="8">
        <v>57</v>
      </c>
      <c r="AI14" s="25" t="s">
        <v>50</v>
      </c>
    </row>
    <row r="15" spans="1:35" ht="19.5" thickBot="1" thickTop="1">
      <c r="A15" s="35"/>
      <c r="B15" s="33">
        <v>12</v>
      </c>
      <c r="C15" s="8" t="s">
        <v>127</v>
      </c>
      <c r="D15" s="22">
        <v>18787</v>
      </c>
      <c r="E15" s="22" t="s">
        <v>96</v>
      </c>
      <c r="F15" s="22">
        <v>1</v>
      </c>
      <c r="G15" s="8" t="s">
        <v>128</v>
      </c>
      <c r="H15" s="22">
        <v>1</v>
      </c>
      <c r="I15" s="22">
        <v>1</v>
      </c>
      <c r="J15" s="22">
        <v>0</v>
      </c>
      <c r="K15" s="22">
        <v>1</v>
      </c>
      <c r="L15" s="22">
        <v>0</v>
      </c>
      <c r="M15" s="22">
        <v>4</v>
      </c>
      <c r="N15" s="22">
        <v>1</v>
      </c>
      <c r="O15" s="22">
        <v>1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10"/>
      <c r="V15" s="10"/>
      <c r="W15" s="10">
        <v>19945.86</v>
      </c>
      <c r="X15" s="10"/>
      <c r="Y15" s="10"/>
      <c r="Z15" s="10"/>
      <c r="AA15" s="10">
        <f t="shared" si="7"/>
        <v>4986.465</v>
      </c>
      <c r="AB15" s="10">
        <f t="shared" si="8"/>
        <v>0</v>
      </c>
      <c r="AC15" s="10">
        <f t="shared" si="9"/>
        <v>0</v>
      </c>
      <c r="AD15" s="10">
        <f t="shared" si="10"/>
        <v>0</v>
      </c>
      <c r="AE15" s="10">
        <f t="shared" si="11"/>
        <v>0</v>
      </c>
      <c r="AF15" s="10">
        <f t="shared" si="12"/>
        <v>0</v>
      </c>
      <c r="AG15" s="10">
        <f t="shared" si="13"/>
        <v>4986.465</v>
      </c>
      <c r="AH15" s="8" t="s">
        <v>27</v>
      </c>
      <c r="AI15" s="23" t="s">
        <v>39</v>
      </c>
    </row>
    <row r="16" spans="1:35" ht="19.5" thickBot="1" thickTop="1">
      <c r="A16" s="34"/>
      <c r="B16" s="33">
        <v>13</v>
      </c>
      <c r="C16" s="13" t="s">
        <v>43</v>
      </c>
      <c r="D16" s="12">
        <v>2829</v>
      </c>
      <c r="E16" s="12" t="s">
        <v>33</v>
      </c>
      <c r="F16" s="12">
        <v>1</v>
      </c>
      <c r="G16" s="12" t="s">
        <v>44</v>
      </c>
      <c r="H16" s="12">
        <v>1</v>
      </c>
      <c r="I16" s="12">
        <v>1</v>
      </c>
      <c r="J16" s="12">
        <v>0</v>
      </c>
      <c r="K16" s="12">
        <v>1</v>
      </c>
      <c r="L16" s="22">
        <v>0</v>
      </c>
      <c r="M16" s="22">
        <v>5</v>
      </c>
      <c r="N16" s="22">
        <v>1</v>
      </c>
      <c r="O16" s="12">
        <v>1</v>
      </c>
      <c r="P16" s="12">
        <v>1</v>
      </c>
      <c r="Q16" s="12">
        <v>0</v>
      </c>
      <c r="R16" s="12">
        <v>1</v>
      </c>
      <c r="S16" s="12">
        <v>0</v>
      </c>
      <c r="T16" s="12">
        <v>0</v>
      </c>
      <c r="U16" s="10"/>
      <c r="V16" s="10"/>
      <c r="W16" s="10">
        <f>21022.44+14695.27</f>
        <v>35717.71</v>
      </c>
      <c r="X16" s="10"/>
      <c r="Y16" s="10"/>
      <c r="Z16" s="10"/>
      <c r="AA16" s="10">
        <f t="shared" si="7"/>
        <v>7143.5419999999995</v>
      </c>
      <c r="AB16" s="10">
        <f t="shared" si="8"/>
        <v>2143.0625999999997</v>
      </c>
      <c r="AC16" s="10">
        <f t="shared" si="9"/>
        <v>0</v>
      </c>
      <c r="AD16" s="10">
        <f t="shared" si="10"/>
        <v>0</v>
      </c>
      <c r="AE16" s="10">
        <f t="shared" si="11"/>
        <v>0</v>
      </c>
      <c r="AF16" s="10">
        <f t="shared" si="12"/>
        <v>0</v>
      </c>
      <c r="AG16" s="10">
        <f t="shared" si="13"/>
        <v>5000.4794</v>
      </c>
      <c r="AH16" s="8" t="s">
        <v>27</v>
      </c>
      <c r="AI16" s="25" t="s">
        <v>45</v>
      </c>
    </row>
    <row r="17" spans="1:36" ht="19.5" thickBot="1" thickTop="1">
      <c r="A17" s="34"/>
      <c r="B17" s="33">
        <v>14</v>
      </c>
      <c r="C17" s="8" t="s">
        <v>37</v>
      </c>
      <c r="D17" s="22">
        <v>14418</v>
      </c>
      <c r="E17" s="22" t="s">
        <v>9</v>
      </c>
      <c r="F17" s="22">
        <v>7</v>
      </c>
      <c r="G17" s="22" t="s">
        <v>38</v>
      </c>
      <c r="H17" s="30">
        <v>1</v>
      </c>
      <c r="I17" s="30">
        <v>1</v>
      </c>
      <c r="J17" s="30">
        <v>0</v>
      </c>
      <c r="K17" s="30">
        <v>1</v>
      </c>
      <c r="L17" s="30">
        <v>0</v>
      </c>
      <c r="M17" s="30">
        <v>1</v>
      </c>
      <c r="N17" s="30">
        <v>1</v>
      </c>
      <c r="O17" s="30">
        <v>1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10"/>
      <c r="V17" s="10"/>
      <c r="W17" s="10">
        <v>5080</v>
      </c>
      <c r="X17" s="10"/>
      <c r="Y17" s="10"/>
      <c r="Z17" s="10"/>
      <c r="AA17" s="10">
        <f t="shared" si="7"/>
        <v>5080</v>
      </c>
      <c r="AB17" s="10">
        <f t="shared" si="8"/>
        <v>0</v>
      </c>
      <c r="AC17" s="10">
        <f t="shared" si="9"/>
        <v>0</v>
      </c>
      <c r="AD17" s="10">
        <f t="shared" si="10"/>
        <v>0</v>
      </c>
      <c r="AE17" s="10">
        <f t="shared" si="11"/>
        <v>0</v>
      </c>
      <c r="AF17" s="10">
        <f t="shared" si="12"/>
        <v>0</v>
      </c>
      <c r="AG17" s="10">
        <f t="shared" si="13"/>
        <v>5080</v>
      </c>
      <c r="AH17" s="8">
        <v>51</v>
      </c>
      <c r="AI17" s="25" t="s">
        <v>39</v>
      </c>
      <c r="AJ17" s="21"/>
    </row>
    <row r="18" spans="1:35" ht="19.5" thickBot="1" thickTop="1">
      <c r="A18" s="35"/>
      <c r="B18" s="33">
        <v>15</v>
      </c>
      <c r="C18" s="13" t="s">
        <v>116</v>
      </c>
      <c r="D18" s="12">
        <v>16940</v>
      </c>
      <c r="E18" s="12" t="s">
        <v>96</v>
      </c>
      <c r="F18" s="12">
        <v>7</v>
      </c>
      <c r="G18" s="12" t="s">
        <v>117</v>
      </c>
      <c r="H18" s="12">
        <v>1</v>
      </c>
      <c r="I18" s="12">
        <v>1</v>
      </c>
      <c r="J18" s="12">
        <v>0</v>
      </c>
      <c r="K18" s="12">
        <v>1</v>
      </c>
      <c r="L18" s="22">
        <v>1</v>
      </c>
      <c r="M18" s="22">
        <v>2</v>
      </c>
      <c r="N18" s="22">
        <v>1</v>
      </c>
      <c r="O18" s="12">
        <v>1</v>
      </c>
      <c r="P18" s="12">
        <v>0</v>
      </c>
      <c r="Q18" s="12">
        <v>1</v>
      </c>
      <c r="R18" s="12">
        <v>0</v>
      </c>
      <c r="S18" s="12">
        <v>0</v>
      </c>
      <c r="T18" s="12">
        <v>0</v>
      </c>
      <c r="U18" s="10"/>
      <c r="V18" s="10"/>
      <c r="W18" s="10">
        <v>12808.35</v>
      </c>
      <c r="X18" s="10"/>
      <c r="Y18" s="10"/>
      <c r="Z18" s="10"/>
      <c r="AA18" s="10">
        <f t="shared" si="7"/>
        <v>6404.175</v>
      </c>
      <c r="AB18" s="10">
        <f t="shared" si="8"/>
        <v>0</v>
      </c>
      <c r="AC18" s="10">
        <f t="shared" si="9"/>
        <v>1280.835</v>
      </c>
      <c r="AD18" s="10">
        <f t="shared" si="10"/>
        <v>0</v>
      </c>
      <c r="AE18" s="10">
        <f t="shared" si="11"/>
        <v>0</v>
      </c>
      <c r="AF18" s="10">
        <f t="shared" si="12"/>
        <v>0</v>
      </c>
      <c r="AG18" s="10">
        <f t="shared" si="13"/>
        <v>5123.34</v>
      </c>
      <c r="AH18" s="8">
        <v>76</v>
      </c>
      <c r="AI18" s="25" t="s">
        <v>104</v>
      </c>
    </row>
    <row r="19" spans="1:35" ht="19.5" thickBot="1" thickTop="1">
      <c r="A19" s="35"/>
      <c r="B19" s="33">
        <v>16</v>
      </c>
      <c r="C19" s="13" t="s">
        <v>143</v>
      </c>
      <c r="D19" s="12">
        <v>17683</v>
      </c>
      <c r="E19" s="12" t="s">
        <v>96</v>
      </c>
      <c r="F19" s="12">
        <v>5</v>
      </c>
      <c r="G19" s="12" t="s">
        <v>144</v>
      </c>
      <c r="H19" s="12">
        <v>1</v>
      </c>
      <c r="I19" s="12">
        <v>1</v>
      </c>
      <c r="J19" s="22">
        <v>0</v>
      </c>
      <c r="K19" s="12">
        <v>1</v>
      </c>
      <c r="L19" s="22">
        <v>0</v>
      </c>
      <c r="M19" s="22">
        <v>4</v>
      </c>
      <c r="N19" s="22">
        <v>1</v>
      </c>
      <c r="O19" s="12">
        <v>1</v>
      </c>
      <c r="P19" s="12">
        <v>1</v>
      </c>
      <c r="Q19" s="12">
        <v>0</v>
      </c>
      <c r="R19" s="12">
        <v>0</v>
      </c>
      <c r="S19" s="12">
        <v>0</v>
      </c>
      <c r="T19" s="12">
        <v>0</v>
      </c>
      <c r="U19" s="10"/>
      <c r="V19" s="10"/>
      <c r="W19" s="10">
        <v>29712.59</v>
      </c>
      <c r="X19" s="10"/>
      <c r="Y19" s="10"/>
      <c r="Z19" s="10"/>
      <c r="AA19" s="10">
        <f t="shared" si="7"/>
        <v>7428.1475</v>
      </c>
      <c r="AB19" s="10">
        <f t="shared" si="8"/>
        <v>2228.44425</v>
      </c>
      <c r="AC19" s="10">
        <f t="shared" si="9"/>
        <v>0</v>
      </c>
      <c r="AD19" s="10">
        <f t="shared" si="10"/>
        <v>0</v>
      </c>
      <c r="AE19" s="10">
        <f t="shared" si="11"/>
        <v>0</v>
      </c>
      <c r="AF19" s="10">
        <f t="shared" si="12"/>
        <v>0</v>
      </c>
      <c r="AG19" s="10">
        <f t="shared" si="13"/>
        <v>5199.7032500000005</v>
      </c>
      <c r="AH19" s="9">
        <v>28</v>
      </c>
      <c r="AI19" s="26" t="s">
        <v>36</v>
      </c>
    </row>
    <row r="20" spans="1:35" ht="19.5" thickBot="1" thickTop="1">
      <c r="A20" s="34"/>
      <c r="B20" s="33">
        <v>17</v>
      </c>
      <c r="C20" s="8" t="s">
        <v>32</v>
      </c>
      <c r="D20" s="22">
        <v>2818</v>
      </c>
      <c r="E20" s="22" t="s">
        <v>33</v>
      </c>
      <c r="F20" s="22">
        <v>1</v>
      </c>
      <c r="G20" s="22" t="s">
        <v>34</v>
      </c>
      <c r="H20" s="22">
        <v>1</v>
      </c>
      <c r="I20" s="22">
        <v>1</v>
      </c>
      <c r="J20" s="22">
        <v>0</v>
      </c>
      <c r="K20" s="22">
        <v>1</v>
      </c>
      <c r="L20" s="22">
        <v>0</v>
      </c>
      <c r="M20" s="22">
        <v>6</v>
      </c>
      <c r="N20" s="22">
        <v>1</v>
      </c>
      <c r="O20" s="22">
        <v>1</v>
      </c>
      <c r="P20" s="22">
        <v>0</v>
      </c>
      <c r="Q20" s="22">
        <v>1</v>
      </c>
      <c r="R20" s="22">
        <v>0</v>
      </c>
      <c r="S20" s="22">
        <v>0</v>
      </c>
      <c r="T20" s="22">
        <v>0</v>
      </c>
      <c r="U20" s="10"/>
      <c r="V20" s="10"/>
      <c r="W20" s="10">
        <f>18491.94+13616.94</f>
        <v>32108.879999999997</v>
      </c>
      <c r="X20" s="10"/>
      <c r="Y20" s="10"/>
      <c r="Z20" s="10"/>
      <c r="AA20" s="10">
        <f t="shared" si="7"/>
        <v>5351.48</v>
      </c>
      <c r="AB20" s="10">
        <f t="shared" si="8"/>
        <v>0</v>
      </c>
      <c r="AC20" s="10">
        <f t="shared" si="9"/>
        <v>0</v>
      </c>
      <c r="AD20" s="10">
        <f t="shared" si="10"/>
        <v>0</v>
      </c>
      <c r="AE20" s="10">
        <f t="shared" si="11"/>
        <v>0</v>
      </c>
      <c r="AF20" s="10">
        <f t="shared" si="12"/>
        <v>0</v>
      </c>
      <c r="AG20" s="10">
        <f t="shared" si="13"/>
        <v>5351.48</v>
      </c>
      <c r="AH20" s="8" t="s">
        <v>27</v>
      </c>
      <c r="AI20" s="25" t="s">
        <v>35</v>
      </c>
    </row>
    <row r="21" spans="1:35" ht="19.5" thickBot="1" thickTop="1">
      <c r="A21" s="34">
        <v>195</v>
      </c>
      <c r="B21" s="33">
        <v>18</v>
      </c>
      <c r="C21" s="13" t="s">
        <v>86</v>
      </c>
      <c r="D21" s="12">
        <v>15980</v>
      </c>
      <c r="E21" s="12" t="s">
        <v>9</v>
      </c>
      <c r="F21" s="12">
        <v>1</v>
      </c>
      <c r="G21" s="12" t="s">
        <v>87</v>
      </c>
      <c r="H21" s="12">
        <v>1</v>
      </c>
      <c r="I21" s="12">
        <v>1</v>
      </c>
      <c r="J21" s="12">
        <v>0</v>
      </c>
      <c r="K21" s="12">
        <v>1</v>
      </c>
      <c r="L21" s="22">
        <v>0</v>
      </c>
      <c r="M21" s="22">
        <v>4</v>
      </c>
      <c r="N21" s="22">
        <v>1</v>
      </c>
      <c r="O21" s="12">
        <v>1</v>
      </c>
      <c r="P21" s="12">
        <v>1</v>
      </c>
      <c r="Q21" s="12">
        <v>0</v>
      </c>
      <c r="R21" s="12">
        <v>0</v>
      </c>
      <c r="S21" s="12">
        <v>0</v>
      </c>
      <c r="T21" s="12">
        <v>0</v>
      </c>
      <c r="U21" s="10"/>
      <c r="V21" s="10"/>
      <c r="W21" s="10">
        <f>16997.73+11538.9+3000</f>
        <v>31536.629999999997</v>
      </c>
      <c r="X21" s="10"/>
      <c r="Y21" s="10"/>
      <c r="Z21" s="10"/>
      <c r="AA21" s="10">
        <f t="shared" si="7"/>
        <v>7884.157499999999</v>
      </c>
      <c r="AB21" s="10">
        <f t="shared" si="8"/>
        <v>2365.24725</v>
      </c>
      <c r="AC21" s="10">
        <f t="shared" si="9"/>
        <v>0</v>
      </c>
      <c r="AD21" s="10">
        <f t="shared" si="10"/>
        <v>0</v>
      </c>
      <c r="AE21" s="10">
        <f t="shared" si="11"/>
        <v>0</v>
      </c>
      <c r="AF21" s="10">
        <f t="shared" si="12"/>
        <v>0</v>
      </c>
      <c r="AG21" s="10">
        <f t="shared" si="13"/>
        <v>5518.910249999999</v>
      </c>
      <c r="AH21" s="9" t="s">
        <v>27</v>
      </c>
      <c r="AI21" s="23" t="s">
        <v>39</v>
      </c>
    </row>
    <row r="22" spans="1:35" ht="19.5" thickBot="1" thickTop="1">
      <c r="A22" s="35"/>
      <c r="B22" s="33">
        <v>19</v>
      </c>
      <c r="C22" s="13" t="s">
        <v>141</v>
      </c>
      <c r="D22" s="12">
        <v>18682</v>
      </c>
      <c r="E22" s="12" t="s">
        <v>96</v>
      </c>
      <c r="F22" s="12">
        <v>1</v>
      </c>
      <c r="G22" s="12" t="s">
        <v>142</v>
      </c>
      <c r="H22" s="12">
        <v>1</v>
      </c>
      <c r="I22" s="12">
        <v>1</v>
      </c>
      <c r="J22" s="12">
        <v>0</v>
      </c>
      <c r="K22" s="12">
        <v>1</v>
      </c>
      <c r="L22" s="22">
        <v>0</v>
      </c>
      <c r="M22" s="22">
        <v>3</v>
      </c>
      <c r="N22" s="22">
        <v>1</v>
      </c>
      <c r="O22" s="12">
        <v>1</v>
      </c>
      <c r="P22" s="12">
        <v>0</v>
      </c>
      <c r="Q22" s="12">
        <v>0</v>
      </c>
      <c r="R22" s="12">
        <v>0</v>
      </c>
      <c r="S22" s="12">
        <v>0</v>
      </c>
      <c r="T22" s="22">
        <v>0</v>
      </c>
      <c r="U22" s="10"/>
      <c r="V22" s="10"/>
      <c r="W22" s="10">
        <v>16601.32</v>
      </c>
      <c r="X22" s="10"/>
      <c r="Y22" s="10"/>
      <c r="Z22" s="10"/>
      <c r="AA22" s="10">
        <f t="shared" si="7"/>
        <v>5533.7733333333335</v>
      </c>
      <c r="AB22" s="10">
        <f t="shared" si="8"/>
        <v>0</v>
      </c>
      <c r="AC22" s="10">
        <f t="shared" si="9"/>
        <v>0</v>
      </c>
      <c r="AD22" s="10">
        <f t="shared" si="10"/>
        <v>0</v>
      </c>
      <c r="AE22" s="10">
        <f t="shared" si="11"/>
        <v>0</v>
      </c>
      <c r="AF22" s="10">
        <f t="shared" si="12"/>
        <v>0</v>
      </c>
      <c r="AG22" s="10">
        <f t="shared" si="13"/>
        <v>5533.7733333333335</v>
      </c>
      <c r="AH22" s="8" t="s">
        <v>27</v>
      </c>
      <c r="AI22" s="9" t="s">
        <v>36</v>
      </c>
    </row>
    <row r="23" spans="1:35" ht="19.5" thickBot="1" thickTop="1">
      <c r="A23" s="35"/>
      <c r="B23" s="33">
        <v>20</v>
      </c>
      <c r="C23" s="13" t="s">
        <v>135</v>
      </c>
      <c r="D23" s="12">
        <v>17604</v>
      </c>
      <c r="E23" s="12" t="s">
        <v>96</v>
      </c>
      <c r="F23" s="12">
        <v>5</v>
      </c>
      <c r="G23" s="12" t="s">
        <v>136</v>
      </c>
      <c r="H23" s="22">
        <v>1</v>
      </c>
      <c r="I23" s="12">
        <v>1</v>
      </c>
      <c r="J23" s="12">
        <v>0</v>
      </c>
      <c r="K23" s="12">
        <v>1</v>
      </c>
      <c r="L23" s="22">
        <v>0</v>
      </c>
      <c r="M23" s="22">
        <v>3</v>
      </c>
      <c r="N23" s="12">
        <v>1</v>
      </c>
      <c r="O23" s="12">
        <v>1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4"/>
      <c r="V23" s="14"/>
      <c r="W23" s="14">
        <v>16708.94</v>
      </c>
      <c r="X23" s="14"/>
      <c r="Y23" s="14"/>
      <c r="Z23" s="14"/>
      <c r="AA23" s="10">
        <f t="shared" si="7"/>
        <v>5569.6466666666665</v>
      </c>
      <c r="AB23" s="10">
        <f t="shared" si="8"/>
        <v>0</v>
      </c>
      <c r="AC23" s="10">
        <f t="shared" si="9"/>
        <v>0</v>
      </c>
      <c r="AD23" s="10">
        <f t="shared" si="10"/>
        <v>0</v>
      </c>
      <c r="AE23" s="10">
        <f t="shared" si="11"/>
        <v>0</v>
      </c>
      <c r="AF23" s="10">
        <f t="shared" si="12"/>
        <v>0</v>
      </c>
      <c r="AG23" s="10">
        <f t="shared" si="13"/>
        <v>5569.6466666666665</v>
      </c>
      <c r="AH23" s="9">
        <v>60</v>
      </c>
      <c r="AI23" s="23" t="s">
        <v>103</v>
      </c>
    </row>
    <row r="24" spans="1:35" ht="19.5" thickBot="1" thickTop="1">
      <c r="A24" s="35"/>
      <c r="B24" s="33">
        <v>21</v>
      </c>
      <c r="C24" s="11" t="s">
        <v>113</v>
      </c>
      <c r="D24" s="12">
        <v>17924</v>
      </c>
      <c r="E24" s="12" t="s">
        <v>96</v>
      </c>
      <c r="F24" s="12">
        <v>3</v>
      </c>
      <c r="G24" s="12" t="s">
        <v>114</v>
      </c>
      <c r="H24" s="22">
        <v>1</v>
      </c>
      <c r="I24" s="12">
        <v>1</v>
      </c>
      <c r="J24" s="12">
        <v>0</v>
      </c>
      <c r="K24" s="12">
        <v>1</v>
      </c>
      <c r="L24" s="22">
        <v>0</v>
      </c>
      <c r="M24" s="22">
        <v>5</v>
      </c>
      <c r="N24" s="12">
        <v>1</v>
      </c>
      <c r="O24" s="12">
        <v>1</v>
      </c>
      <c r="P24" s="12">
        <v>0</v>
      </c>
      <c r="Q24" s="12">
        <v>0</v>
      </c>
      <c r="R24" s="12">
        <v>1</v>
      </c>
      <c r="S24" s="12">
        <v>0</v>
      </c>
      <c r="T24" s="12">
        <v>0</v>
      </c>
      <c r="U24" s="14"/>
      <c r="V24" s="14"/>
      <c r="W24" s="14">
        <v>27952.8</v>
      </c>
      <c r="X24" s="14"/>
      <c r="Y24" s="14"/>
      <c r="Z24" s="14"/>
      <c r="AA24" s="10">
        <f t="shared" si="7"/>
        <v>5590.5599999999995</v>
      </c>
      <c r="AB24" s="10">
        <f t="shared" si="8"/>
        <v>0</v>
      </c>
      <c r="AC24" s="10">
        <f t="shared" si="9"/>
        <v>0</v>
      </c>
      <c r="AD24" s="10">
        <f t="shared" si="10"/>
        <v>0</v>
      </c>
      <c r="AE24" s="10">
        <f t="shared" si="11"/>
        <v>0</v>
      </c>
      <c r="AF24" s="10">
        <f t="shared" si="12"/>
        <v>0</v>
      </c>
      <c r="AG24" s="10">
        <f t="shared" si="13"/>
        <v>5590.5599999999995</v>
      </c>
      <c r="AH24" s="8">
        <v>32</v>
      </c>
      <c r="AI24" s="25" t="s">
        <v>115</v>
      </c>
    </row>
    <row r="25" spans="1:35" ht="19.5" thickBot="1" thickTop="1">
      <c r="A25" s="34">
        <v>197</v>
      </c>
      <c r="B25" s="33">
        <v>22</v>
      </c>
      <c r="C25" s="13" t="s">
        <v>63</v>
      </c>
      <c r="D25" s="12">
        <v>15635</v>
      </c>
      <c r="E25" s="12" t="s">
        <v>9</v>
      </c>
      <c r="F25" s="12">
        <v>5</v>
      </c>
      <c r="G25" s="12" t="s">
        <v>64</v>
      </c>
      <c r="H25" s="12">
        <v>1</v>
      </c>
      <c r="I25" s="12">
        <v>1</v>
      </c>
      <c r="J25" s="12">
        <v>0</v>
      </c>
      <c r="K25" s="12">
        <v>1</v>
      </c>
      <c r="L25" s="22">
        <v>0</v>
      </c>
      <c r="M25" s="22">
        <v>3</v>
      </c>
      <c r="N25" s="22">
        <v>1</v>
      </c>
      <c r="O25" s="12">
        <v>1</v>
      </c>
      <c r="P25" s="12">
        <v>0</v>
      </c>
      <c r="Q25" s="12">
        <v>0</v>
      </c>
      <c r="R25" s="12">
        <v>1</v>
      </c>
      <c r="S25" s="12">
        <v>0</v>
      </c>
      <c r="T25" s="12">
        <v>0</v>
      </c>
      <c r="U25" s="10"/>
      <c r="V25" s="10"/>
      <c r="W25" s="10">
        <f>6022.24+7980+3400</f>
        <v>17402.239999999998</v>
      </c>
      <c r="X25" s="10"/>
      <c r="Y25" s="10"/>
      <c r="Z25" s="10"/>
      <c r="AA25" s="10">
        <f t="shared" si="7"/>
        <v>5800.746666666666</v>
      </c>
      <c r="AB25" s="10">
        <f t="shared" si="8"/>
        <v>0</v>
      </c>
      <c r="AC25" s="10">
        <f t="shared" si="9"/>
        <v>0</v>
      </c>
      <c r="AD25" s="10">
        <f t="shared" si="10"/>
        <v>0</v>
      </c>
      <c r="AE25" s="10">
        <f t="shared" si="11"/>
        <v>0</v>
      </c>
      <c r="AF25" s="10">
        <f t="shared" si="12"/>
        <v>0</v>
      </c>
      <c r="AG25" s="10">
        <f t="shared" si="13"/>
        <v>5800.746666666666</v>
      </c>
      <c r="AH25" s="8">
        <v>36</v>
      </c>
      <c r="AI25" s="25" t="s">
        <v>65</v>
      </c>
    </row>
    <row r="26" spans="1:35" ht="19.5" thickBot="1" thickTop="1">
      <c r="A26" s="35"/>
      <c r="B26" s="33">
        <v>23</v>
      </c>
      <c r="C26" s="11" t="s">
        <v>129</v>
      </c>
      <c r="D26" s="12">
        <v>17999</v>
      </c>
      <c r="E26" s="12" t="s">
        <v>96</v>
      </c>
      <c r="F26" s="12">
        <v>3</v>
      </c>
      <c r="G26" s="12" t="s">
        <v>130</v>
      </c>
      <c r="H26" s="22">
        <v>1</v>
      </c>
      <c r="I26" s="12">
        <v>1</v>
      </c>
      <c r="J26" s="12">
        <v>0</v>
      </c>
      <c r="K26" s="12">
        <v>1</v>
      </c>
      <c r="L26" s="22">
        <v>0</v>
      </c>
      <c r="M26" s="22">
        <v>5</v>
      </c>
      <c r="N26" s="12">
        <v>1</v>
      </c>
      <c r="O26" s="12">
        <v>1</v>
      </c>
      <c r="P26" s="12">
        <v>0</v>
      </c>
      <c r="Q26" s="12">
        <v>0</v>
      </c>
      <c r="R26" s="12">
        <v>1</v>
      </c>
      <c r="S26" s="12">
        <v>0</v>
      </c>
      <c r="T26" s="12">
        <v>0</v>
      </c>
      <c r="U26" s="14"/>
      <c r="V26" s="14"/>
      <c r="W26" s="14">
        <v>29194.18</v>
      </c>
      <c r="X26" s="14"/>
      <c r="Y26" s="14"/>
      <c r="Z26" s="14"/>
      <c r="AA26" s="10">
        <f t="shared" si="7"/>
        <v>5838.836</v>
      </c>
      <c r="AB26" s="10">
        <f t="shared" si="8"/>
        <v>0</v>
      </c>
      <c r="AC26" s="10">
        <f t="shared" si="9"/>
        <v>0</v>
      </c>
      <c r="AD26" s="10">
        <f t="shared" si="10"/>
        <v>0</v>
      </c>
      <c r="AE26" s="10">
        <f t="shared" si="11"/>
        <v>0</v>
      </c>
      <c r="AF26" s="10">
        <f t="shared" si="12"/>
        <v>0</v>
      </c>
      <c r="AG26" s="10">
        <f t="shared" si="13"/>
        <v>5838.836</v>
      </c>
      <c r="AH26" s="8">
        <v>26</v>
      </c>
      <c r="AI26" s="25" t="s">
        <v>131</v>
      </c>
    </row>
    <row r="27" spans="1:35" ht="19.5" thickBot="1" thickTop="1">
      <c r="A27" s="34">
        <v>194</v>
      </c>
      <c r="B27" s="33">
        <v>24</v>
      </c>
      <c r="C27" s="11" t="s">
        <v>83</v>
      </c>
      <c r="D27" s="12">
        <v>15823</v>
      </c>
      <c r="E27" s="12" t="s">
        <v>26</v>
      </c>
      <c r="F27" s="12">
        <v>3</v>
      </c>
      <c r="G27" s="12" t="s">
        <v>84</v>
      </c>
      <c r="H27" s="22">
        <v>1</v>
      </c>
      <c r="I27" s="12">
        <v>1</v>
      </c>
      <c r="J27" s="12">
        <v>0</v>
      </c>
      <c r="K27" s="12">
        <v>1</v>
      </c>
      <c r="L27" s="22">
        <v>0</v>
      </c>
      <c r="M27" s="22">
        <v>3</v>
      </c>
      <c r="N27" s="12">
        <v>1</v>
      </c>
      <c r="O27" s="12">
        <v>1</v>
      </c>
      <c r="P27" s="12">
        <v>0</v>
      </c>
      <c r="Q27" s="12">
        <v>1</v>
      </c>
      <c r="R27" s="12">
        <v>0</v>
      </c>
      <c r="S27" s="12">
        <v>0</v>
      </c>
      <c r="T27" s="12">
        <v>0</v>
      </c>
      <c r="U27" s="14"/>
      <c r="V27" s="14"/>
      <c r="W27" s="14">
        <f>7641.92+9953.3</f>
        <v>17595.22</v>
      </c>
      <c r="X27" s="14"/>
      <c r="Y27" s="14"/>
      <c r="Z27" s="14"/>
      <c r="AA27" s="10">
        <f t="shared" si="7"/>
        <v>5865.073333333334</v>
      </c>
      <c r="AB27" s="10">
        <f t="shared" si="8"/>
        <v>0</v>
      </c>
      <c r="AC27" s="10">
        <f t="shared" si="9"/>
        <v>0</v>
      </c>
      <c r="AD27" s="10">
        <f t="shared" si="10"/>
        <v>0</v>
      </c>
      <c r="AE27" s="10">
        <f t="shared" si="11"/>
        <v>0</v>
      </c>
      <c r="AF27" s="10">
        <f t="shared" si="12"/>
        <v>0</v>
      </c>
      <c r="AG27" s="10">
        <f t="shared" si="13"/>
        <v>5865.073333333334</v>
      </c>
      <c r="AH27" s="9">
        <v>33</v>
      </c>
      <c r="AI27" s="26" t="s">
        <v>85</v>
      </c>
    </row>
    <row r="28" spans="1:35" ht="19.5" thickBot="1" thickTop="1">
      <c r="A28" s="34">
        <v>226</v>
      </c>
      <c r="B28" s="33">
        <v>25</v>
      </c>
      <c r="C28" s="13" t="s">
        <v>51</v>
      </c>
      <c r="D28" s="12">
        <v>2659</v>
      </c>
      <c r="E28" s="12" t="s">
        <v>33</v>
      </c>
      <c r="F28" s="12">
        <v>3</v>
      </c>
      <c r="G28" s="12" t="s">
        <v>52</v>
      </c>
      <c r="H28" s="12">
        <v>1</v>
      </c>
      <c r="I28" s="12">
        <v>1</v>
      </c>
      <c r="J28" s="12">
        <v>0</v>
      </c>
      <c r="K28" s="12">
        <v>1</v>
      </c>
      <c r="L28" s="22">
        <v>0</v>
      </c>
      <c r="M28" s="22">
        <v>4</v>
      </c>
      <c r="N28" s="22">
        <v>1</v>
      </c>
      <c r="O28" s="12">
        <v>1</v>
      </c>
      <c r="P28" s="12">
        <v>0</v>
      </c>
      <c r="Q28" s="12">
        <v>0</v>
      </c>
      <c r="R28" s="12">
        <v>1</v>
      </c>
      <c r="S28" s="12">
        <v>0</v>
      </c>
      <c r="T28" s="12">
        <v>0</v>
      </c>
      <c r="U28" s="10"/>
      <c r="V28" s="10"/>
      <c r="W28" s="10">
        <f>15097.32+8645.97</f>
        <v>23743.29</v>
      </c>
      <c r="X28" s="10"/>
      <c r="Y28" s="10"/>
      <c r="Z28" s="10"/>
      <c r="AA28" s="10">
        <f t="shared" si="7"/>
        <v>5935.8225</v>
      </c>
      <c r="AB28" s="10">
        <f t="shared" si="8"/>
        <v>0</v>
      </c>
      <c r="AC28" s="10">
        <f t="shared" si="9"/>
        <v>0</v>
      </c>
      <c r="AD28" s="10">
        <f t="shared" si="10"/>
        <v>0</v>
      </c>
      <c r="AE28" s="10">
        <f t="shared" si="11"/>
        <v>0</v>
      </c>
      <c r="AF28" s="10">
        <f t="shared" si="12"/>
        <v>0</v>
      </c>
      <c r="AG28" s="10">
        <f t="shared" si="13"/>
        <v>5935.8225</v>
      </c>
      <c r="AH28" s="8">
        <v>23.5</v>
      </c>
      <c r="AI28" s="25" t="s">
        <v>53</v>
      </c>
    </row>
    <row r="29" spans="1:35" ht="19.5" thickBot="1" thickTop="1">
      <c r="A29" s="35"/>
      <c r="B29" s="33">
        <v>26</v>
      </c>
      <c r="C29" s="13" t="s">
        <v>107</v>
      </c>
      <c r="D29" s="12">
        <v>17845</v>
      </c>
      <c r="E29" s="12" t="s">
        <v>96</v>
      </c>
      <c r="F29" s="12">
        <v>3</v>
      </c>
      <c r="G29" s="12" t="s">
        <v>108</v>
      </c>
      <c r="H29" s="12">
        <v>1</v>
      </c>
      <c r="I29" s="12">
        <v>1</v>
      </c>
      <c r="J29" s="12">
        <v>0</v>
      </c>
      <c r="K29" s="12">
        <v>1</v>
      </c>
      <c r="L29" s="22">
        <v>0</v>
      </c>
      <c r="M29" s="22">
        <v>4</v>
      </c>
      <c r="N29" s="22">
        <v>1</v>
      </c>
      <c r="O29" s="12">
        <v>1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0"/>
      <c r="V29" s="10"/>
      <c r="W29" s="10">
        <v>23862.08</v>
      </c>
      <c r="X29" s="10"/>
      <c r="Y29" s="10"/>
      <c r="Z29" s="10"/>
      <c r="AA29" s="10">
        <f t="shared" si="7"/>
        <v>5965.52</v>
      </c>
      <c r="AB29" s="10">
        <f t="shared" si="8"/>
        <v>0</v>
      </c>
      <c r="AC29" s="10">
        <f t="shared" si="9"/>
        <v>0</v>
      </c>
      <c r="AD29" s="10">
        <f t="shared" si="10"/>
        <v>0</v>
      </c>
      <c r="AE29" s="10">
        <f t="shared" si="11"/>
        <v>0</v>
      </c>
      <c r="AF29" s="10">
        <f t="shared" si="12"/>
        <v>0</v>
      </c>
      <c r="AG29" s="10">
        <f t="shared" si="13"/>
        <v>5965.52</v>
      </c>
      <c r="AH29" s="8">
        <v>30</v>
      </c>
      <c r="AI29" s="25" t="s">
        <v>109</v>
      </c>
    </row>
    <row r="30" spans="1:35" ht="19.5" thickBot="1" thickTop="1">
      <c r="A30" s="34"/>
      <c r="B30" s="33">
        <v>27</v>
      </c>
      <c r="C30" s="13" t="s">
        <v>69</v>
      </c>
      <c r="D30" s="12">
        <v>15401</v>
      </c>
      <c r="E30" s="12" t="s">
        <v>26</v>
      </c>
      <c r="F30" s="12">
        <v>7</v>
      </c>
      <c r="G30" s="12" t="s">
        <v>70</v>
      </c>
      <c r="H30" s="12">
        <v>1</v>
      </c>
      <c r="I30" s="12">
        <v>1</v>
      </c>
      <c r="J30" s="12">
        <v>0</v>
      </c>
      <c r="K30" s="12">
        <v>1</v>
      </c>
      <c r="L30" s="22">
        <v>0</v>
      </c>
      <c r="M30" s="22">
        <v>4</v>
      </c>
      <c r="N30" s="22">
        <v>1</v>
      </c>
      <c r="O30" s="12">
        <v>1</v>
      </c>
      <c r="P30" s="12">
        <v>0</v>
      </c>
      <c r="Q30" s="12">
        <v>0</v>
      </c>
      <c r="R30" s="12">
        <v>1</v>
      </c>
      <c r="S30" s="12">
        <v>0</v>
      </c>
      <c r="T30" s="12">
        <v>0</v>
      </c>
      <c r="U30" s="10"/>
      <c r="V30" s="10"/>
      <c r="W30" s="10">
        <f>3894.81+20034.82</f>
        <v>23929.63</v>
      </c>
      <c r="X30" s="10"/>
      <c r="Y30" s="10"/>
      <c r="Z30" s="10"/>
      <c r="AA30" s="10">
        <f t="shared" si="7"/>
        <v>5982.4075</v>
      </c>
      <c r="AB30" s="10">
        <f t="shared" si="8"/>
        <v>0</v>
      </c>
      <c r="AC30" s="10">
        <f t="shared" si="9"/>
        <v>0</v>
      </c>
      <c r="AD30" s="10">
        <f t="shared" si="10"/>
        <v>0</v>
      </c>
      <c r="AE30" s="10">
        <f t="shared" si="11"/>
        <v>0</v>
      </c>
      <c r="AF30" s="10">
        <f t="shared" si="12"/>
        <v>0</v>
      </c>
      <c r="AG30" s="10">
        <f t="shared" si="13"/>
        <v>5982.4075</v>
      </c>
      <c r="AH30" s="8">
        <v>38.5</v>
      </c>
      <c r="AI30" s="25" t="s">
        <v>71</v>
      </c>
    </row>
    <row r="31" spans="1:35" ht="19.5" thickBot="1" thickTop="1">
      <c r="A31" s="34">
        <v>21</v>
      </c>
      <c r="B31" s="33">
        <v>28</v>
      </c>
      <c r="C31" s="11" t="s">
        <v>88</v>
      </c>
      <c r="D31" s="12">
        <v>15574</v>
      </c>
      <c r="E31" s="12" t="s">
        <v>26</v>
      </c>
      <c r="F31" s="12">
        <v>5</v>
      </c>
      <c r="G31" s="12" t="s">
        <v>89</v>
      </c>
      <c r="H31" s="22">
        <v>1</v>
      </c>
      <c r="I31" s="12">
        <v>1</v>
      </c>
      <c r="J31" s="12">
        <v>0</v>
      </c>
      <c r="K31" s="12">
        <v>1</v>
      </c>
      <c r="L31" s="22">
        <v>0</v>
      </c>
      <c r="M31" s="22">
        <v>3</v>
      </c>
      <c r="N31" s="12">
        <v>1</v>
      </c>
      <c r="O31" s="12">
        <v>1</v>
      </c>
      <c r="P31" s="12">
        <v>0</v>
      </c>
      <c r="Q31" s="12">
        <v>0</v>
      </c>
      <c r="R31" s="12">
        <v>1</v>
      </c>
      <c r="S31" s="12">
        <v>0</v>
      </c>
      <c r="T31" s="12">
        <v>0</v>
      </c>
      <c r="U31" s="14"/>
      <c r="V31" s="14"/>
      <c r="W31" s="14">
        <f>7891.64+10076.57</f>
        <v>17968.21</v>
      </c>
      <c r="X31" s="14"/>
      <c r="Y31" s="14"/>
      <c r="Z31" s="14"/>
      <c r="AA31" s="10">
        <f t="shared" si="7"/>
        <v>5989.403333333333</v>
      </c>
      <c r="AB31" s="10">
        <f t="shared" si="8"/>
        <v>0</v>
      </c>
      <c r="AC31" s="10">
        <f t="shared" si="9"/>
        <v>0</v>
      </c>
      <c r="AD31" s="10">
        <f t="shared" si="10"/>
        <v>0</v>
      </c>
      <c r="AE31" s="10">
        <f t="shared" si="11"/>
        <v>0</v>
      </c>
      <c r="AF31" s="10">
        <f t="shared" si="12"/>
        <v>0</v>
      </c>
      <c r="AG31" s="10">
        <f t="shared" si="13"/>
        <v>5989.403333333333</v>
      </c>
      <c r="AH31" s="8">
        <v>34</v>
      </c>
      <c r="AI31" s="25" t="s">
        <v>90</v>
      </c>
    </row>
    <row r="32" spans="1:35" ht="19.5" thickBot="1" thickTop="1">
      <c r="A32" s="35"/>
      <c r="B32" s="33">
        <v>29</v>
      </c>
      <c r="C32" s="13" t="s">
        <v>150</v>
      </c>
      <c r="D32" s="12">
        <v>18703</v>
      </c>
      <c r="E32" s="12" t="s">
        <v>96</v>
      </c>
      <c r="F32" s="12">
        <v>1</v>
      </c>
      <c r="G32" s="12" t="s">
        <v>151</v>
      </c>
      <c r="H32" s="12">
        <v>1</v>
      </c>
      <c r="I32" s="12">
        <v>1</v>
      </c>
      <c r="J32" s="12">
        <v>0</v>
      </c>
      <c r="K32" s="12">
        <v>1</v>
      </c>
      <c r="L32" s="22">
        <v>0</v>
      </c>
      <c r="M32" s="22">
        <v>4</v>
      </c>
      <c r="N32" s="22">
        <v>1</v>
      </c>
      <c r="O32" s="12">
        <v>1</v>
      </c>
      <c r="P32" s="12">
        <v>1</v>
      </c>
      <c r="Q32" s="12">
        <v>0</v>
      </c>
      <c r="R32" s="12">
        <v>0</v>
      </c>
      <c r="S32" s="12">
        <v>0</v>
      </c>
      <c r="T32" s="22">
        <v>0</v>
      </c>
      <c r="U32" s="10"/>
      <c r="V32" s="10"/>
      <c r="W32" s="10">
        <v>34280.86</v>
      </c>
      <c r="X32" s="10"/>
      <c r="Y32" s="10"/>
      <c r="Z32" s="10"/>
      <c r="AA32" s="10">
        <f t="shared" si="7"/>
        <v>8570.215</v>
      </c>
      <c r="AB32" s="10">
        <f t="shared" si="8"/>
        <v>2571.0645</v>
      </c>
      <c r="AC32" s="10">
        <f t="shared" si="9"/>
        <v>0</v>
      </c>
      <c r="AD32" s="10">
        <f t="shared" si="10"/>
        <v>0</v>
      </c>
      <c r="AE32" s="10">
        <f t="shared" si="11"/>
        <v>0</v>
      </c>
      <c r="AF32" s="10">
        <f t="shared" si="12"/>
        <v>0</v>
      </c>
      <c r="AG32" s="10">
        <f t="shared" si="13"/>
        <v>5999.1505</v>
      </c>
      <c r="AH32" s="8" t="s">
        <v>27</v>
      </c>
      <c r="AI32" s="25" t="s">
        <v>152</v>
      </c>
    </row>
    <row r="33" spans="1:35" ht="19.5" thickBot="1" thickTop="1">
      <c r="A33" s="35"/>
      <c r="B33" s="33">
        <v>30</v>
      </c>
      <c r="C33" s="11" t="s">
        <v>125</v>
      </c>
      <c r="D33" s="12">
        <v>17835</v>
      </c>
      <c r="E33" s="12" t="s">
        <v>96</v>
      </c>
      <c r="F33" s="12">
        <v>3</v>
      </c>
      <c r="G33" s="12" t="s">
        <v>126</v>
      </c>
      <c r="H33" s="22">
        <v>1</v>
      </c>
      <c r="I33" s="12">
        <v>1</v>
      </c>
      <c r="J33" s="12">
        <v>0</v>
      </c>
      <c r="K33" s="12">
        <v>1</v>
      </c>
      <c r="L33" s="22">
        <v>0</v>
      </c>
      <c r="M33" s="22">
        <v>4</v>
      </c>
      <c r="N33" s="12">
        <v>1</v>
      </c>
      <c r="O33" s="12">
        <v>1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4"/>
      <c r="V33" s="14"/>
      <c r="W33" s="14">
        <v>24014.44</v>
      </c>
      <c r="X33" s="14"/>
      <c r="Y33" s="14"/>
      <c r="Z33" s="14"/>
      <c r="AA33" s="10">
        <f t="shared" si="7"/>
        <v>6003.61</v>
      </c>
      <c r="AB33" s="10">
        <f t="shared" si="8"/>
        <v>0</v>
      </c>
      <c r="AC33" s="10">
        <f t="shared" si="9"/>
        <v>0</v>
      </c>
      <c r="AD33" s="10">
        <f t="shared" si="10"/>
        <v>0</v>
      </c>
      <c r="AE33" s="10">
        <f t="shared" si="11"/>
        <v>0</v>
      </c>
      <c r="AF33" s="10">
        <f t="shared" si="12"/>
        <v>0</v>
      </c>
      <c r="AG33" s="10">
        <f t="shared" si="13"/>
        <v>6003.61</v>
      </c>
      <c r="AH33" s="8">
        <v>30</v>
      </c>
      <c r="AI33" s="25" t="s">
        <v>36</v>
      </c>
    </row>
    <row r="34" spans="1:35" ht="19.5" thickBot="1" thickTop="1">
      <c r="A34" s="35"/>
      <c r="B34" s="33">
        <v>31</v>
      </c>
      <c r="C34" s="8" t="s">
        <v>153</v>
      </c>
      <c r="D34" s="22">
        <v>17761</v>
      </c>
      <c r="E34" s="22" t="s">
        <v>96</v>
      </c>
      <c r="F34" s="22">
        <v>5</v>
      </c>
      <c r="G34" s="22" t="s">
        <v>154</v>
      </c>
      <c r="H34" s="22">
        <v>1</v>
      </c>
      <c r="I34" s="22">
        <v>1</v>
      </c>
      <c r="J34" s="22">
        <v>0</v>
      </c>
      <c r="K34" s="22">
        <v>1</v>
      </c>
      <c r="L34" s="22">
        <v>0</v>
      </c>
      <c r="M34" s="22">
        <v>3</v>
      </c>
      <c r="N34" s="22">
        <v>1</v>
      </c>
      <c r="O34" s="22">
        <v>1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10"/>
      <c r="V34" s="10"/>
      <c r="W34" s="10">
        <v>18060.4</v>
      </c>
      <c r="X34" s="10"/>
      <c r="Y34" s="10"/>
      <c r="Z34" s="10"/>
      <c r="AA34" s="10">
        <f t="shared" si="7"/>
        <v>6020.133333333334</v>
      </c>
      <c r="AB34" s="10">
        <f t="shared" si="8"/>
        <v>0</v>
      </c>
      <c r="AC34" s="10">
        <f t="shared" si="9"/>
        <v>0</v>
      </c>
      <c r="AD34" s="10">
        <f t="shared" si="10"/>
        <v>0</v>
      </c>
      <c r="AE34" s="10">
        <f t="shared" si="11"/>
        <v>0</v>
      </c>
      <c r="AF34" s="10">
        <f t="shared" si="12"/>
        <v>0</v>
      </c>
      <c r="AG34" s="10">
        <f t="shared" si="13"/>
        <v>6020.133333333334</v>
      </c>
      <c r="AH34" s="8">
        <v>44</v>
      </c>
      <c r="AI34" s="25" t="s">
        <v>155</v>
      </c>
    </row>
    <row r="35" spans="1:35" ht="19.5" thickBot="1" thickTop="1">
      <c r="A35" s="34"/>
      <c r="B35" s="33">
        <v>32</v>
      </c>
      <c r="C35" s="11" t="s">
        <v>76</v>
      </c>
      <c r="D35" s="12">
        <v>2775</v>
      </c>
      <c r="E35" s="12" t="s">
        <v>33</v>
      </c>
      <c r="F35" s="12">
        <v>1</v>
      </c>
      <c r="G35" s="12" t="s">
        <v>77</v>
      </c>
      <c r="H35" s="22">
        <v>1</v>
      </c>
      <c r="I35" s="12">
        <v>1</v>
      </c>
      <c r="J35" s="12">
        <v>0</v>
      </c>
      <c r="K35" s="12">
        <v>1</v>
      </c>
      <c r="L35" s="22">
        <v>0</v>
      </c>
      <c r="M35" s="22">
        <v>5</v>
      </c>
      <c r="N35" s="12">
        <v>1</v>
      </c>
      <c r="O35" s="12">
        <v>1</v>
      </c>
      <c r="P35" s="12">
        <v>0</v>
      </c>
      <c r="Q35" s="12">
        <v>0</v>
      </c>
      <c r="R35" s="12">
        <v>1</v>
      </c>
      <c r="S35" s="12">
        <v>0</v>
      </c>
      <c r="T35" s="12">
        <v>0</v>
      </c>
      <c r="U35" s="14"/>
      <c r="V35" s="14"/>
      <c r="W35" s="14">
        <f>18858.18+11888.76</f>
        <v>30746.940000000002</v>
      </c>
      <c r="X35" s="14"/>
      <c r="Y35" s="14"/>
      <c r="Z35" s="14"/>
      <c r="AA35" s="10">
        <f t="shared" si="7"/>
        <v>6149.388000000001</v>
      </c>
      <c r="AB35" s="10">
        <f t="shared" si="8"/>
        <v>0</v>
      </c>
      <c r="AC35" s="10">
        <f t="shared" si="9"/>
        <v>0</v>
      </c>
      <c r="AD35" s="10">
        <f t="shared" si="10"/>
        <v>0</v>
      </c>
      <c r="AE35" s="10">
        <f t="shared" si="11"/>
        <v>0</v>
      </c>
      <c r="AF35" s="10">
        <f t="shared" si="12"/>
        <v>0</v>
      </c>
      <c r="AG35" s="10">
        <f t="shared" si="13"/>
        <v>6149.388000000001</v>
      </c>
      <c r="AH35" s="8" t="s">
        <v>27</v>
      </c>
      <c r="AI35" s="25" t="s">
        <v>72</v>
      </c>
    </row>
    <row r="36" spans="1:35" ht="19.5" thickBot="1" thickTop="1">
      <c r="A36" s="35"/>
      <c r="B36" s="33">
        <v>33</v>
      </c>
      <c r="C36" s="8" t="s">
        <v>101</v>
      </c>
      <c r="D36" s="22">
        <v>17964</v>
      </c>
      <c r="E36" s="22" t="s">
        <v>96</v>
      </c>
      <c r="F36" s="22">
        <v>3</v>
      </c>
      <c r="G36" s="8" t="s">
        <v>102</v>
      </c>
      <c r="H36" s="30">
        <v>1</v>
      </c>
      <c r="I36" s="30">
        <v>1</v>
      </c>
      <c r="J36" s="30">
        <v>0</v>
      </c>
      <c r="K36" s="30">
        <v>1</v>
      </c>
      <c r="L36" s="30">
        <v>0</v>
      </c>
      <c r="M36" s="30">
        <v>4</v>
      </c>
      <c r="N36" s="30">
        <v>1</v>
      </c>
      <c r="O36" s="30">
        <v>1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10"/>
      <c r="V36" s="10"/>
      <c r="W36" s="10">
        <v>24813.45</v>
      </c>
      <c r="X36" s="10"/>
      <c r="Y36" s="10"/>
      <c r="Z36" s="10"/>
      <c r="AA36" s="10">
        <f t="shared" si="7"/>
        <v>6203.3625</v>
      </c>
      <c r="AB36" s="10">
        <f t="shared" si="8"/>
        <v>0</v>
      </c>
      <c r="AC36" s="10">
        <f t="shared" si="9"/>
        <v>0</v>
      </c>
      <c r="AD36" s="10">
        <f t="shared" si="10"/>
        <v>0</v>
      </c>
      <c r="AE36" s="10">
        <f t="shared" si="11"/>
        <v>0</v>
      </c>
      <c r="AF36" s="10">
        <f t="shared" si="12"/>
        <v>0</v>
      </c>
      <c r="AG36" s="10">
        <f t="shared" si="13"/>
        <v>6203.3625</v>
      </c>
      <c r="AH36" s="8">
        <v>25</v>
      </c>
      <c r="AI36" s="25" t="s">
        <v>103</v>
      </c>
    </row>
    <row r="37" spans="1:35" ht="19.5" thickBot="1" thickTop="1">
      <c r="A37" s="34"/>
      <c r="B37" s="33">
        <v>34</v>
      </c>
      <c r="C37" s="13" t="s">
        <v>75</v>
      </c>
      <c r="D37" s="12">
        <v>16083</v>
      </c>
      <c r="E37" s="12" t="s">
        <v>9</v>
      </c>
      <c r="F37" s="12">
        <v>1</v>
      </c>
      <c r="G37" s="12" t="s">
        <v>94</v>
      </c>
      <c r="H37" s="12">
        <v>1</v>
      </c>
      <c r="I37" s="12">
        <v>1</v>
      </c>
      <c r="J37" s="22">
        <v>0</v>
      </c>
      <c r="K37" s="12">
        <v>1</v>
      </c>
      <c r="L37" s="22">
        <v>0</v>
      </c>
      <c r="M37" s="22">
        <v>3</v>
      </c>
      <c r="N37" s="22">
        <v>1</v>
      </c>
      <c r="O37" s="12">
        <v>1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0"/>
      <c r="V37" s="10"/>
      <c r="W37" s="10">
        <f>7782.05+11443.34</f>
        <v>19225.39</v>
      </c>
      <c r="X37" s="10"/>
      <c r="Y37" s="10"/>
      <c r="Z37" s="10"/>
      <c r="AA37" s="10">
        <f t="shared" si="7"/>
        <v>6408.463333333333</v>
      </c>
      <c r="AB37" s="10">
        <f t="shared" si="8"/>
        <v>0</v>
      </c>
      <c r="AC37" s="10">
        <f t="shared" si="9"/>
        <v>0</v>
      </c>
      <c r="AD37" s="10">
        <f t="shared" si="10"/>
        <v>0</v>
      </c>
      <c r="AE37" s="10">
        <f t="shared" si="11"/>
        <v>0</v>
      </c>
      <c r="AF37" s="10">
        <f t="shared" si="12"/>
        <v>0</v>
      </c>
      <c r="AG37" s="10">
        <f t="shared" si="13"/>
        <v>6408.463333333333</v>
      </c>
      <c r="AH37" s="8" t="s">
        <v>27</v>
      </c>
      <c r="AI37" s="25" t="s">
        <v>36</v>
      </c>
    </row>
    <row r="38" spans="1:35" ht="19.5" thickBot="1" thickTop="1">
      <c r="A38" s="35"/>
      <c r="B38" s="33">
        <v>35</v>
      </c>
      <c r="C38" s="11" t="s">
        <v>123</v>
      </c>
      <c r="D38" s="12">
        <v>18743</v>
      </c>
      <c r="E38" s="12" t="s">
        <v>96</v>
      </c>
      <c r="F38" s="12">
        <v>1</v>
      </c>
      <c r="G38" s="12" t="s">
        <v>124</v>
      </c>
      <c r="H38" s="22">
        <v>1</v>
      </c>
      <c r="I38" s="12">
        <v>1</v>
      </c>
      <c r="J38" s="12">
        <v>0</v>
      </c>
      <c r="K38" s="12">
        <v>1</v>
      </c>
      <c r="L38" s="22">
        <v>0</v>
      </c>
      <c r="M38" s="22">
        <v>4</v>
      </c>
      <c r="N38" s="12">
        <v>1</v>
      </c>
      <c r="O38" s="12">
        <v>1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4"/>
      <c r="V38" s="14"/>
      <c r="W38" s="14">
        <v>25675.97</v>
      </c>
      <c r="X38" s="14"/>
      <c r="Y38" s="14"/>
      <c r="Z38" s="14"/>
      <c r="AA38" s="10">
        <f t="shared" si="7"/>
        <v>6418.9925</v>
      </c>
      <c r="AB38" s="10">
        <f t="shared" si="8"/>
        <v>0</v>
      </c>
      <c r="AC38" s="10">
        <f t="shared" si="9"/>
        <v>0</v>
      </c>
      <c r="AD38" s="10">
        <f t="shared" si="10"/>
        <v>0</v>
      </c>
      <c r="AE38" s="10">
        <f t="shared" si="11"/>
        <v>0</v>
      </c>
      <c r="AF38" s="10">
        <f t="shared" si="12"/>
        <v>0</v>
      </c>
      <c r="AG38" s="10">
        <f t="shared" si="13"/>
        <v>6418.9925</v>
      </c>
      <c r="AH38" s="8" t="s">
        <v>27</v>
      </c>
      <c r="AI38" s="25" t="s">
        <v>36</v>
      </c>
    </row>
    <row r="39" spans="1:35" ht="19.5" thickBot="1" thickTop="1">
      <c r="A39" s="35"/>
      <c r="B39" s="33">
        <v>36</v>
      </c>
      <c r="C39" s="11" t="s">
        <v>95</v>
      </c>
      <c r="D39" s="12">
        <v>16915</v>
      </c>
      <c r="E39" s="12" t="s">
        <v>96</v>
      </c>
      <c r="F39" s="12">
        <v>7</v>
      </c>
      <c r="G39" s="11" t="s">
        <v>97</v>
      </c>
      <c r="H39" s="22">
        <v>1</v>
      </c>
      <c r="I39" s="12">
        <v>1</v>
      </c>
      <c r="J39" s="12">
        <v>0</v>
      </c>
      <c r="K39" s="12">
        <v>1</v>
      </c>
      <c r="L39" s="22">
        <v>0</v>
      </c>
      <c r="M39" s="22">
        <v>3</v>
      </c>
      <c r="N39" s="12">
        <v>1</v>
      </c>
      <c r="O39" s="12">
        <v>1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4"/>
      <c r="V39" s="14"/>
      <c r="W39" s="14">
        <v>20838.03</v>
      </c>
      <c r="X39" s="14"/>
      <c r="Y39" s="14"/>
      <c r="Z39" s="14"/>
      <c r="AA39" s="10">
        <f t="shared" si="7"/>
        <v>6946.009999999999</v>
      </c>
      <c r="AB39" s="10">
        <f t="shared" si="8"/>
        <v>0</v>
      </c>
      <c r="AC39" s="10">
        <f t="shared" si="9"/>
        <v>0</v>
      </c>
      <c r="AD39" s="10">
        <f t="shared" si="10"/>
        <v>0</v>
      </c>
      <c r="AE39" s="10">
        <f t="shared" si="11"/>
        <v>0</v>
      </c>
      <c r="AF39" s="10">
        <f t="shared" si="12"/>
        <v>0</v>
      </c>
      <c r="AG39" s="10">
        <f t="shared" si="13"/>
        <v>6946.009999999999</v>
      </c>
      <c r="AH39" s="8">
        <v>51</v>
      </c>
      <c r="AI39" s="25" t="s">
        <v>98</v>
      </c>
    </row>
    <row r="40" spans="1:35" ht="19.5" thickBot="1" thickTop="1">
      <c r="A40" s="34">
        <v>138</v>
      </c>
      <c r="B40" s="33">
        <v>37</v>
      </c>
      <c r="C40" s="13" t="s">
        <v>78</v>
      </c>
      <c r="D40" s="12">
        <v>15980</v>
      </c>
      <c r="E40" s="12" t="s">
        <v>26</v>
      </c>
      <c r="F40" s="12">
        <v>1</v>
      </c>
      <c r="G40" s="12" t="s">
        <v>82</v>
      </c>
      <c r="H40" s="12">
        <v>1</v>
      </c>
      <c r="I40" s="12">
        <v>1</v>
      </c>
      <c r="J40" s="12">
        <v>0</v>
      </c>
      <c r="K40" s="12">
        <v>1</v>
      </c>
      <c r="L40" s="22">
        <v>0</v>
      </c>
      <c r="M40" s="22">
        <v>3</v>
      </c>
      <c r="N40" s="22">
        <v>1</v>
      </c>
      <c r="O40" s="12">
        <v>1</v>
      </c>
      <c r="P40" s="12">
        <v>0</v>
      </c>
      <c r="Q40" s="12">
        <v>0</v>
      </c>
      <c r="R40" s="12">
        <v>0</v>
      </c>
      <c r="S40" s="12">
        <v>0</v>
      </c>
      <c r="T40" s="22">
        <v>0</v>
      </c>
      <c r="U40" s="10"/>
      <c r="V40" s="10"/>
      <c r="W40" s="10">
        <f>11882.29+8979.01</f>
        <v>20861.300000000003</v>
      </c>
      <c r="X40" s="10"/>
      <c r="Y40" s="10"/>
      <c r="Z40" s="10"/>
      <c r="AA40" s="10">
        <f t="shared" si="7"/>
        <v>6953.766666666667</v>
      </c>
      <c r="AB40" s="10">
        <f t="shared" si="8"/>
        <v>0</v>
      </c>
      <c r="AC40" s="10">
        <f t="shared" si="9"/>
        <v>0</v>
      </c>
      <c r="AD40" s="10">
        <f t="shared" si="10"/>
        <v>0</v>
      </c>
      <c r="AE40" s="10">
        <f t="shared" si="11"/>
        <v>0</v>
      </c>
      <c r="AF40" s="10">
        <f t="shared" si="12"/>
        <v>0</v>
      </c>
      <c r="AG40" s="10">
        <f t="shared" si="13"/>
        <v>6953.766666666667</v>
      </c>
      <c r="AH40" s="9" t="s">
        <v>27</v>
      </c>
      <c r="AI40" s="9" t="s">
        <v>28</v>
      </c>
    </row>
    <row r="41" spans="1:35" ht="19.5" thickBot="1" thickTop="1">
      <c r="A41" s="34"/>
      <c r="B41" s="33">
        <v>38</v>
      </c>
      <c r="C41" s="11" t="s">
        <v>79</v>
      </c>
      <c r="D41" s="12">
        <v>16029</v>
      </c>
      <c r="E41" s="12" t="s">
        <v>26</v>
      </c>
      <c r="F41" s="12">
        <v>1</v>
      </c>
      <c r="G41" s="12" t="s">
        <v>81</v>
      </c>
      <c r="H41" s="22">
        <v>1</v>
      </c>
      <c r="I41" s="12">
        <v>1</v>
      </c>
      <c r="J41" s="12">
        <v>0</v>
      </c>
      <c r="K41" s="12">
        <v>1</v>
      </c>
      <c r="L41" s="22">
        <v>0</v>
      </c>
      <c r="M41" s="22">
        <v>4</v>
      </c>
      <c r="N41" s="12">
        <v>1</v>
      </c>
      <c r="O41" s="12">
        <v>1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27"/>
      <c r="V41" s="14"/>
      <c r="W41" s="14">
        <f>3887.31+24033.87</f>
        <v>27921.18</v>
      </c>
      <c r="X41" s="14"/>
      <c r="Y41" s="14"/>
      <c r="Z41" s="14"/>
      <c r="AA41" s="10">
        <f t="shared" si="7"/>
        <v>6980.295</v>
      </c>
      <c r="AB41" s="10">
        <f t="shared" si="8"/>
        <v>0</v>
      </c>
      <c r="AC41" s="10">
        <f t="shared" si="9"/>
        <v>0</v>
      </c>
      <c r="AD41" s="10">
        <f t="shared" si="10"/>
        <v>0</v>
      </c>
      <c r="AE41" s="10">
        <f t="shared" si="11"/>
        <v>0</v>
      </c>
      <c r="AF41" s="10">
        <f t="shared" si="12"/>
        <v>0</v>
      </c>
      <c r="AG41" s="10">
        <f t="shared" si="13"/>
        <v>6980.295</v>
      </c>
      <c r="AH41" s="8" t="s">
        <v>27</v>
      </c>
      <c r="AI41" s="25" t="s">
        <v>80</v>
      </c>
    </row>
    <row r="42" spans="1:35" ht="19.5" thickBot="1" thickTop="1">
      <c r="A42" s="35"/>
      <c r="B42" s="33">
        <v>39</v>
      </c>
      <c r="C42" s="13" t="s">
        <v>132</v>
      </c>
      <c r="D42" s="12">
        <v>18788</v>
      </c>
      <c r="E42" s="12" t="s">
        <v>96</v>
      </c>
      <c r="F42" s="12">
        <v>1</v>
      </c>
      <c r="G42" s="12" t="s">
        <v>133</v>
      </c>
      <c r="H42" s="12">
        <v>1</v>
      </c>
      <c r="I42" s="12">
        <v>1</v>
      </c>
      <c r="J42" s="12">
        <v>0</v>
      </c>
      <c r="K42" s="12">
        <v>1</v>
      </c>
      <c r="L42" s="22">
        <v>0</v>
      </c>
      <c r="M42" s="22">
        <v>2</v>
      </c>
      <c r="N42" s="22">
        <v>1</v>
      </c>
      <c r="O42" s="12">
        <v>1</v>
      </c>
      <c r="P42" s="12">
        <v>0</v>
      </c>
      <c r="Q42" s="12">
        <v>0</v>
      </c>
      <c r="R42" s="12">
        <v>0</v>
      </c>
      <c r="S42" s="12">
        <v>1</v>
      </c>
      <c r="T42" s="12">
        <v>0</v>
      </c>
      <c r="U42" s="10"/>
      <c r="V42" s="10"/>
      <c r="W42" s="10">
        <v>16673.03</v>
      </c>
      <c r="X42" s="10"/>
      <c r="Y42" s="10"/>
      <c r="Z42" s="10"/>
      <c r="AA42" s="10">
        <f t="shared" si="7"/>
        <v>8336.515</v>
      </c>
      <c r="AB42" s="10">
        <f t="shared" si="8"/>
        <v>0</v>
      </c>
      <c r="AC42" s="10">
        <f t="shared" si="9"/>
        <v>0</v>
      </c>
      <c r="AD42" s="10">
        <f t="shared" si="10"/>
        <v>833.6514999999999</v>
      </c>
      <c r="AE42" s="10">
        <f t="shared" si="11"/>
        <v>0</v>
      </c>
      <c r="AF42" s="10">
        <f t="shared" si="12"/>
        <v>0</v>
      </c>
      <c r="AG42" s="10">
        <f t="shared" si="13"/>
        <v>7502.8634999999995</v>
      </c>
      <c r="AH42" s="8" t="s">
        <v>27</v>
      </c>
      <c r="AI42" s="25" t="s">
        <v>134</v>
      </c>
    </row>
    <row r="43" spans="1:35" ht="19.5" thickBot="1" thickTop="1">
      <c r="A43" s="34">
        <v>65</v>
      </c>
      <c r="B43" s="33">
        <v>40</v>
      </c>
      <c r="C43" s="8" t="s">
        <v>54</v>
      </c>
      <c r="D43" s="22">
        <v>16140</v>
      </c>
      <c r="E43" s="22" t="s">
        <v>26</v>
      </c>
      <c r="F43" s="22">
        <v>1</v>
      </c>
      <c r="G43" s="22" t="s">
        <v>55</v>
      </c>
      <c r="H43" s="22">
        <v>1</v>
      </c>
      <c r="I43" s="22">
        <v>1</v>
      </c>
      <c r="J43" s="22">
        <v>0</v>
      </c>
      <c r="K43" s="22">
        <v>1</v>
      </c>
      <c r="L43" s="22">
        <v>0</v>
      </c>
      <c r="M43" s="22">
        <v>4</v>
      </c>
      <c r="N43" s="22">
        <v>1</v>
      </c>
      <c r="O43" s="22">
        <v>1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10"/>
      <c r="V43" s="10"/>
      <c r="W43" s="10">
        <f>11724.63+18541.04</f>
        <v>30265.67</v>
      </c>
      <c r="X43" s="10"/>
      <c r="Y43" s="10"/>
      <c r="Z43" s="10"/>
      <c r="AA43" s="10">
        <f t="shared" si="7"/>
        <v>7566.4175</v>
      </c>
      <c r="AB43" s="10">
        <f t="shared" si="8"/>
        <v>0</v>
      </c>
      <c r="AC43" s="10">
        <f t="shared" si="9"/>
        <v>0</v>
      </c>
      <c r="AD43" s="10">
        <f t="shared" si="10"/>
        <v>0</v>
      </c>
      <c r="AE43" s="10">
        <f t="shared" si="11"/>
        <v>0</v>
      </c>
      <c r="AF43" s="10">
        <f t="shared" si="12"/>
        <v>0</v>
      </c>
      <c r="AG43" s="10">
        <f t="shared" si="13"/>
        <v>7566.4175</v>
      </c>
      <c r="AH43" s="8" t="s">
        <v>27</v>
      </c>
      <c r="AI43" s="25" t="s">
        <v>56</v>
      </c>
    </row>
    <row r="44" spans="1:35" ht="19.5" thickBot="1" thickTop="1">
      <c r="A44" s="35"/>
      <c r="B44" s="33">
        <v>41</v>
      </c>
      <c r="C44" s="8" t="s">
        <v>99</v>
      </c>
      <c r="D44" s="22">
        <v>17920</v>
      </c>
      <c r="E44" s="22" t="s">
        <v>96</v>
      </c>
      <c r="F44" s="22">
        <v>3</v>
      </c>
      <c r="G44" s="8" t="s">
        <v>100</v>
      </c>
      <c r="H44" s="22">
        <v>1</v>
      </c>
      <c r="I44" s="22">
        <v>1</v>
      </c>
      <c r="J44" s="22">
        <v>0</v>
      </c>
      <c r="K44" s="22">
        <v>1</v>
      </c>
      <c r="L44" s="22">
        <v>0</v>
      </c>
      <c r="M44" s="22">
        <v>3</v>
      </c>
      <c r="N44" s="22">
        <v>1</v>
      </c>
      <c r="O44" s="22">
        <v>1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10"/>
      <c r="V44" s="10"/>
      <c r="W44" s="10">
        <v>22936.11</v>
      </c>
      <c r="X44" s="10"/>
      <c r="Y44" s="10"/>
      <c r="Z44" s="10"/>
      <c r="AA44" s="10">
        <f t="shared" si="7"/>
        <v>7645.37</v>
      </c>
      <c r="AB44" s="10">
        <f t="shared" si="8"/>
        <v>0</v>
      </c>
      <c r="AC44" s="10">
        <f t="shared" si="9"/>
        <v>0</v>
      </c>
      <c r="AD44" s="10">
        <f t="shared" si="10"/>
        <v>0</v>
      </c>
      <c r="AE44" s="10">
        <f t="shared" si="11"/>
        <v>0</v>
      </c>
      <c r="AF44" s="10">
        <f t="shared" si="12"/>
        <v>0</v>
      </c>
      <c r="AG44" s="10">
        <f t="shared" si="13"/>
        <v>7645.37</v>
      </c>
      <c r="AH44" s="8">
        <v>52</v>
      </c>
      <c r="AI44" s="25" t="s">
        <v>36</v>
      </c>
    </row>
    <row r="45" spans="1:36" ht="19.5" thickBot="1" thickTop="1">
      <c r="A45" s="34">
        <v>136</v>
      </c>
      <c r="B45" s="33">
        <v>42</v>
      </c>
      <c r="C45" s="8" t="s">
        <v>66</v>
      </c>
      <c r="D45" s="22">
        <v>16054</v>
      </c>
      <c r="E45" s="22" t="s">
        <v>26</v>
      </c>
      <c r="F45" s="22">
        <v>1</v>
      </c>
      <c r="G45" s="22" t="s">
        <v>67</v>
      </c>
      <c r="H45" s="22">
        <v>1</v>
      </c>
      <c r="I45" s="22">
        <v>1</v>
      </c>
      <c r="J45" s="22">
        <v>0</v>
      </c>
      <c r="K45" s="22">
        <v>1</v>
      </c>
      <c r="L45" s="22">
        <v>0</v>
      </c>
      <c r="M45" s="22">
        <v>4</v>
      </c>
      <c r="N45" s="22">
        <v>1</v>
      </c>
      <c r="O45" s="22">
        <v>1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10"/>
      <c r="V45" s="10"/>
      <c r="W45" s="10">
        <f>15738.69+17514.82</f>
        <v>33253.51</v>
      </c>
      <c r="X45" s="10"/>
      <c r="Y45" s="10"/>
      <c r="Z45" s="10"/>
      <c r="AA45" s="10">
        <f t="shared" si="7"/>
        <v>8313.3775</v>
      </c>
      <c r="AB45" s="10">
        <f t="shared" si="8"/>
        <v>0</v>
      </c>
      <c r="AC45" s="10">
        <f t="shared" si="9"/>
        <v>0</v>
      </c>
      <c r="AD45" s="10">
        <f t="shared" si="10"/>
        <v>0</v>
      </c>
      <c r="AE45" s="10">
        <f t="shared" si="11"/>
        <v>0</v>
      </c>
      <c r="AF45" s="10">
        <f t="shared" si="12"/>
        <v>0</v>
      </c>
      <c r="AG45" s="10">
        <f t="shared" si="13"/>
        <v>8313.3775</v>
      </c>
      <c r="AH45" s="9" t="s">
        <v>27</v>
      </c>
      <c r="AI45" s="26" t="s">
        <v>68</v>
      </c>
      <c r="AJ45" s="5"/>
    </row>
    <row r="46" spans="1:35" ht="19.5" thickBot="1" thickTop="1">
      <c r="A46" s="34">
        <v>206</v>
      </c>
      <c r="B46" s="33">
        <v>43</v>
      </c>
      <c r="C46" s="8" t="s">
        <v>60</v>
      </c>
      <c r="D46" s="22">
        <v>2733</v>
      </c>
      <c r="E46" s="22" t="s">
        <v>33</v>
      </c>
      <c r="F46" s="22">
        <v>3</v>
      </c>
      <c r="G46" s="22" t="s">
        <v>61</v>
      </c>
      <c r="H46" s="22">
        <v>1</v>
      </c>
      <c r="I46" s="22">
        <v>1</v>
      </c>
      <c r="J46" s="22">
        <v>0</v>
      </c>
      <c r="K46" s="22">
        <v>1</v>
      </c>
      <c r="L46" s="22">
        <v>0</v>
      </c>
      <c r="M46" s="22">
        <v>2</v>
      </c>
      <c r="N46" s="22">
        <v>1</v>
      </c>
      <c r="O46" s="22">
        <v>1</v>
      </c>
      <c r="P46" s="22">
        <v>0</v>
      </c>
      <c r="Q46" s="22">
        <v>0</v>
      </c>
      <c r="R46" s="22">
        <v>0</v>
      </c>
      <c r="S46" s="22">
        <v>1</v>
      </c>
      <c r="T46" s="22">
        <v>0</v>
      </c>
      <c r="U46" s="10"/>
      <c r="V46" s="10"/>
      <c r="W46" s="10">
        <f>17379+1260</f>
        <v>18639</v>
      </c>
      <c r="X46" s="10"/>
      <c r="Y46" s="10"/>
      <c r="Z46" s="10"/>
      <c r="AA46" s="10">
        <f aca="true" t="shared" si="14" ref="AA46:AA51">((U46*50%+V46*85%+W46)/M46)+X46</f>
        <v>9319.5</v>
      </c>
      <c r="AB46" s="10">
        <f aca="true" t="shared" si="15" ref="AB46:AB51">IF(P46=1,AA46*30%,0)</f>
        <v>0</v>
      </c>
      <c r="AC46" s="10">
        <f aca="true" t="shared" si="16" ref="AC46:AC51">IF(L46=1,AA46*20%,0)</f>
        <v>0</v>
      </c>
      <c r="AD46" s="10">
        <f aca="true" t="shared" si="17" ref="AD46:AD51">IF(S46=1,AA46*10%,0)</f>
        <v>931.95</v>
      </c>
      <c r="AE46" s="10">
        <f aca="true" t="shared" si="18" ref="AE46:AE51">IF(T46=1,AA46*30%,0)</f>
        <v>0</v>
      </c>
      <c r="AF46" s="10">
        <f aca="true" t="shared" si="19" ref="AF46:AF51">IF(J46=1,AA46*30%,0)</f>
        <v>0</v>
      </c>
      <c r="AG46" s="10">
        <f aca="true" t="shared" si="20" ref="AG46:AG51">AA46-AB46-AC46-AD46-AE46-AF46</f>
        <v>8387.55</v>
      </c>
      <c r="AH46" s="9">
        <v>40</v>
      </c>
      <c r="AI46" s="23" t="s">
        <v>62</v>
      </c>
    </row>
    <row r="47" spans="1:35" ht="19.5" thickBot="1" thickTop="1">
      <c r="A47" s="35"/>
      <c r="B47" s="33">
        <v>44</v>
      </c>
      <c r="C47" s="11" t="s">
        <v>148</v>
      </c>
      <c r="D47" s="12">
        <v>16926</v>
      </c>
      <c r="E47" s="12" t="s">
        <v>96</v>
      </c>
      <c r="F47" s="12">
        <v>7</v>
      </c>
      <c r="G47" s="12" t="s">
        <v>149</v>
      </c>
      <c r="H47" s="12">
        <v>1</v>
      </c>
      <c r="I47" s="12">
        <v>1</v>
      </c>
      <c r="J47" s="22">
        <v>0</v>
      </c>
      <c r="K47" s="12">
        <v>1</v>
      </c>
      <c r="L47" s="22">
        <v>0</v>
      </c>
      <c r="M47" s="22">
        <v>3</v>
      </c>
      <c r="N47" s="22">
        <v>1</v>
      </c>
      <c r="O47" s="12">
        <v>1</v>
      </c>
      <c r="P47" s="12">
        <v>0</v>
      </c>
      <c r="Q47" s="12">
        <v>0</v>
      </c>
      <c r="R47" s="12">
        <v>1</v>
      </c>
      <c r="S47" s="12">
        <v>0</v>
      </c>
      <c r="T47" s="12">
        <v>0</v>
      </c>
      <c r="U47" s="10"/>
      <c r="V47" s="10"/>
      <c r="W47" s="10">
        <v>27669.56</v>
      </c>
      <c r="X47" s="10"/>
      <c r="Y47" s="10"/>
      <c r="Z47" s="10"/>
      <c r="AA47" s="10">
        <f t="shared" si="14"/>
        <v>9223.186666666666</v>
      </c>
      <c r="AB47" s="10">
        <f t="shared" si="15"/>
        <v>0</v>
      </c>
      <c r="AC47" s="10">
        <f t="shared" si="16"/>
        <v>0</v>
      </c>
      <c r="AD47" s="10">
        <f t="shared" si="17"/>
        <v>0</v>
      </c>
      <c r="AE47" s="10">
        <f t="shared" si="18"/>
        <v>0</v>
      </c>
      <c r="AF47" s="10">
        <f t="shared" si="19"/>
        <v>0</v>
      </c>
      <c r="AG47" s="10">
        <f t="shared" si="20"/>
        <v>9223.186666666666</v>
      </c>
      <c r="AH47" s="9">
        <v>25</v>
      </c>
      <c r="AI47" s="23" t="s">
        <v>39</v>
      </c>
    </row>
    <row r="48" spans="1:35" ht="19.5" thickBot="1" thickTop="1">
      <c r="A48" s="35"/>
      <c r="B48" s="33">
        <v>45</v>
      </c>
      <c r="C48" s="13" t="s">
        <v>137</v>
      </c>
      <c r="D48" s="12">
        <v>18807</v>
      </c>
      <c r="E48" s="12" t="s">
        <v>96</v>
      </c>
      <c r="F48" s="12">
        <v>1</v>
      </c>
      <c r="G48" s="12" t="s">
        <v>138</v>
      </c>
      <c r="H48" s="12">
        <v>1</v>
      </c>
      <c r="I48" s="12">
        <v>1</v>
      </c>
      <c r="J48" s="12">
        <v>0</v>
      </c>
      <c r="K48" s="12">
        <v>1</v>
      </c>
      <c r="L48" s="22">
        <v>0</v>
      </c>
      <c r="M48" s="22">
        <v>3</v>
      </c>
      <c r="N48" s="22">
        <v>1</v>
      </c>
      <c r="O48" s="12">
        <v>1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0"/>
      <c r="V48" s="10"/>
      <c r="W48" s="10">
        <v>27898.24</v>
      </c>
      <c r="X48" s="10"/>
      <c r="Y48" s="10"/>
      <c r="Z48" s="10"/>
      <c r="AA48" s="10">
        <f t="shared" si="14"/>
        <v>9299.413333333334</v>
      </c>
      <c r="AB48" s="10">
        <f t="shared" si="15"/>
        <v>0</v>
      </c>
      <c r="AC48" s="10">
        <f t="shared" si="16"/>
        <v>0</v>
      </c>
      <c r="AD48" s="10">
        <f t="shared" si="17"/>
        <v>0</v>
      </c>
      <c r="AE48" s="10">
        <f t="shared" si="18"/>
        <v>0</v>
      </c>
      <c r="AF48" s="10">
        <f t="shared" si="19"/>
        <v>0</v>
      </c>
      <c r="AG48" s="10">
        <f t="shared" si="20"/>
        <v>9299.413333333334</v>
      </c>
      <c r="AH48" s="8" t="s">
        <v>27</v>
      </c>
      <c r="AI48" s="26" t="s">
        <v>39</v>
      </c>
    </row>
    <row r="49" spans="1:35" ht="19.5" thickBot="1" thickTop="1">
      <c r="A49" s="35"/>
      <c r="B49" s="33">
        <v>46</v>
      </c>
      <c r="C49" s="8" t="s">
        <v>121</v>
      </c>
      <c r="D49" s="22">
        <v>18760</v>
      </c>
      <c r="E49" s="22" t="s">
        <v>96</v>
      </c>
      <c r="F49" s="22">
        <v>1</v>
      </c>
      <c r="G49" s="8" t="s">
        <v>122</v>
      </c>
      <c r="H49" s="22">
        <v>1</v>
      </c>
      <c r="I49" s="22">
        <v>1</v>
      </c>
      <c r="J49" s="22">
        <v>0</v>
      </c>
      <c r="K49" s="22">
        <v>1</v>
      </c>
      <c r="L49" s="22">
        <v>0</v>
      </c>
      <c r="M49" s="22">
        <v>4</v>
      </c>
      <c r="N49" s="22">
        <v>1</v>
      </c>
      <c r="O49" s="22">
        <v>1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10"/>
      <c r="V49" s="10"/>
      <c r="W49" s="10">
        <v>42840.39</v>
      </c>
      <c r="X49" s="10"/>
      <c r="Y49" s="10"/>
      <c r="Z49" s="10"/>
      <c r="AA49" s="10">
        <f t="shared" si="14"/>
        <v>10710.0975</v>
      </c>
      <c r="AB49" s="10">
        <f t="shared" si="15"/>
        <v>0</v>
      </c>
      <c r="AC49" s="10">
        <f t="shared" si="16"/>
        <v>0</v>
      </c>
      <c r="AD49" s="10">
        <f t="shared" si="17"/>
        <v>0</v>
      </c>
      <c r="AE49" s="10">
        <f t="shared" si="18"/>
        <v>0</v>
      </c>
      <c r="AF49" s="10">
        <f t="shared" si="19"/>
        <v>0</v>
      </c>
      <c r="AG49" s="10">
        <f t="shared" si="20"/>
        <v>10710.0975</v>
      </c>
      <c r="AH49" s="8" t="s">
        <v>27</v>
      </c>
      <c r="AI49" s="25" t="s">
        <v>36</v>
      </c>
    </row>
    <row r="50" spans="1:35" ht="19.5" thickBot="1" thickTop="1">
      <c r="A50" s="35"/>
      <c r="B50" s="33">
        <v>47</v>
      </c>
      <c r="C50" s="11" t="s">
        <v>156</v>
      </c>
      <c r="D50" s="12">
        <v>18799</v>
      </c>
      <c r="E50" s="12" t="s">
        <v>96</v>
      </c>
      <c r="F50" s="12">
        <v>1</v>
      </c>
      <c r="G50" s="32" t="s">
        <v>157</v>
      </c>
      <c r="H50" s="22">
        <v>1</v>
      </c>
      <c r="I50" s="12">
        <v>1</v>
      </c>
      <c r="J50" s="12">
        <v>0</v>
      </c>
      <c r="K50" s="12">
        <v>1</v>
      </c>
      <c r="L50" s="22">
        <v>0</v>
      </c>
      <c r="M50" s="22">
        <v>3</v>
      </c>
      <c r="N50" s="12">
        <v>1</v>
      </c>
      <c r="O50" s="12">
        <v>1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4"/>
      <c r="V50" s="14"/>
      <c r="W50" s="14">
        <v>35082.71</v>
      </c>
      <c r="X50" s="14"/>
      <c r="Y50" s="14"/>
      <c r="Z50" s="14"/>
      <c r="AA50" s="10">
        <f t="shared" si="14"/>
        <v>11694.236666666666</v>
      </c>
      <c r="AB50" s="10">
        <f t="shared" si="15"/>
        <v>0</v>
      </c>
      <c r="AC50" s="10">
        <f t="shared" si="16"/>
        <v>0</v>
      </c>
      <c r="AD50" s="10">
        <f t="shared" si="17"/>
        <v>0</v>
      </c>
      <c r="AE50" s="10">
        <f t="shared" si="18"/>
        <v>0</v>
      </c>
      <c r="AF50" s="10">
        <f t="shared" si="19"/>
        <v>0</v>
      </c>
      <c r="AG50" s="10">
        <f t="shared" si="20"/>
        <v>11694.236666666666</v>
      </c>
      <c r="AH50" s="8" t="s">
        <v>27</v>
      </c>
      <c r="AI50" s="25" t="s">
        <v>36</v>
      </c>
    </row>
    <row r="51" spans="1:35" ht="19.5" thickBot="1" thickTop="1">
      <c r="A51" s="35"/>
      <c r="B51" s="33">
        <v>48</v>
      </c>
      <c r="C51" s="11" t="s">
        <v>145</v>
      </c>
      <c r="D51" s="12">
        <v>18830</v>
      </c>
      <c r="E51" s="12" t="s">
        <v>96</v>
      </c>
      <c r="F51" s="12">
        <v>1</v>
      </c>
      <c r="G51" s="12" t="s">
        <v>146</v>
      </c>
      <c r="H51" s="12">
        <v>1</v>
      </c>
      <c r="I51" s="12">
        <v>1</v>
      </c>
      <c r="J51" s="12">
        <v>0</v>
      </c>
      <c r="K51" s="12">
        <v>1</v>
      </c>
      <c r="L51" s="22">
        <v>0</v>
      </c>
      <c r="M51" s="22">
        <v>3</v>
      </c>
      <c r="N51" s="22">
        <v>1</v>
      </c>
      <c r="O51" s="12">
        <v>1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0"/>
      <c r="V51" s="10"/>
      <c r="W51" s="10">
        <v>77964.1</v>
      </c>
      <c r="X51" s="10"/>
      <c r="Y51" s="10"/>
      <c r="Z51" s="10"/>
      <c r="AA51" s="10">
        <f t="shared" si="14"/>
        <v>25988.033333333336</v>
      </c>
      <c r="AB51" s="10">
        <f t="shared" si="15"/>
        <v>0</v>
      </c>
      <c r="AC51" s="10">
        <f t="shared" si="16"/>
        <v>0</v>
      </c>
      <c r="AD51" s="10">
        <f t="shared" si="17"/>
        <v>0</v>
      </c>
      <c r="AE51" s="10">
        <f t="shared" si="18"/>
        <v>0</v>
      </c>
      <c r="AF51" s="10">
        <f t="shared" si="19"/>
        <v>0</v>
      </c>
      <c r="AG51" s="10">
        <f t="shared" si="20"/>
        <v>25988.033333333336</v>
      </c>
      <c r="AH51" s="8" t="s">
        <v>27</v>
      </c>
      <c r="AI51" s="9" t="s">
        <v>147</v>
      </c>
    </row>
    <row r="52" ht="18.75" thickTop="1"/>
  </sheetData>
  <sheetProtection/>
  <autoFilter ref="A3:AJ51">
    <sortState ref="A4:AJ51">
      <sortCondition sortBy="value" ref="AG4:AG51"/>
    </sortState>
  </autoFilter>
  <mergeCells count="1">
    <mergeCell ref="C1:AI1"/>
  </mergeCells>
  <printOptions horizontalCentered="1"/>
  <pageMargins left="0.35433070866141736" right="0.35433070866141736" top="0.7874015748031497" bottom="0.7874015748031497" header="0.5905511811023623" footer="0.5118110236220472"/>
  <pageSetup fitToHeight="0" fitToWidth="0" horizontalDpi="300" verticalDpi="300" orientation="landscape" paperSize="8" scale="50" r:id="rId1"/>
  <headerFooter alignWithMargins="0">
    <oddHeader>&amp;LΤΜΗΜΑ ΣΠΟΥΔΑΣΤΙΚΗΣ ΜΕΡΙΜΝΑΣ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TOTO</dc:creator>
  <cp:keywords/>
  <dc:description/>
  <cp:lastModifiedBy>Μαριάνθη Πάτρα</cp:lastModifiedBy>
  <cp:lastPrinted>2019-02-05T08:20:18Z</cp:lastPrinted>
  <dcterms:created xsi:type="dcterms:W3CDTF">2007-10-03T16:28:55Z</dcterms:created>
  <dcterms:modified xsi:type="dcterms:W3CDTF">2019-02-05T08:50:10Z</dcterms:modified>
  <cp:category/>
  <cp:version/>
  <cp:contentType/>
  <cp:contentStatus/>
</cp:coreProperties>
</file>